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495" windowHeight="10500"/>
  </bookViews>
  <sheets>
    <sheet name="2018年预算" sheetId="1" r:id="rId1"/>
    <sheet name="2017年预算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2" i="1"/>
  <c r="I22" i="3"/>
  <c r="H22"/>
  <c r="E22"/>
  <c r="D22"/>
  <c r="I21"/>
  <c r="H21"/>
  <c r="E21"/>
  <c r="D21"/>
  <c r="I20"/>
  <c r="I19"/>
  <c r="I18"/>
  <c r="I17"/>
  <c r="J16"/>
  <c r="I16"/>
  <c r="F16"/>
  <c r="I15"/>
  <c r="H15"/>
  <c r="E15"/>
  <c r="D15"/>
  <c r="J14"/>
  <c r="I14"/>
  <c r="F14"/>
  <c r="I12"/>
  <c r="H12"/>
  <c r="I11"/>
  <c r="H11"/>
  <c r="I10"/>
  <c r="H10"/>
  <c r="D10"/>
  <c r="I9"/>
  <c r="H9"/>
  <c r="E9"/>
  <c r="I8"/>
  <c r="H8"/>
  <c r="E8"/>
  <c r="J7"/>
  <c r="I7"/>
  <c r="H7"/>
  <c r="F7"/>
  <c r="E7"/>
  <c r="D7"/>
  <c r="I6"/>
  <c r="E6"/>
  <c r="J5"/>
  <c r="I5"/>
  <c r="H5"/>
  <c r="F5"/>
  <c r="E5"/>
  <c r="D5"/>
  <c r="I4"/>
  <c r="E4"/>
  <c r="J3"/>
  <c r="I3"/>
  <c r="H3"/>
  <c r="F3"/>
  <c r="E3"/>
  <c r="D3"/>
  <c r="G23" i="2"/>
  <c r="D23"/>
  <c r="G22"/>
  <c r="G21"/>
  <c r="D21"/>
  <c r="G20"/>
  <c r="G19"/>
  <c r="E19"/>
  <c r="G18"/>
  <c r="G17"/>
  <c r="G16"/>
  <c r="E16"/>
  <c r="G15"/>
  <c r="D15"/>
  <c r="G14"/>
  <c r="G13"/>
  <c r="G12"/>
  <c r="G11"/>
  <c r="G10"/>
  <c r="G9"/>
  <c r="G8"/>
  <c r="G7"/>
  <c r="E7"/>
  <c r="G6"/>
  <c r="G5"/>
  <c r="G4"/>
  <c r="G3"/>
  <c r="E3"/>
  <c r="G26" i="1"/>
  <c r="G25"/>
  <c r="G23"/>
  <c r="H22"/>
  <c r="G28" s="1"/>
  <c r="G22"/>
  <c r="D28"/>
  <c r="G18"/>
  <c r="G17"/>
  <c r="H16" s="1"/>
  <c r="G21" s="1"/>
  <c r="G16"/>
  <c r="E16"/>
  <c r="D21" s="1"/>
  <c r="G15"/>
  <c r="D15"/>
  <c r="H14"/>
  <c r="G14"/>
  <c r="E14"/>
  <c r="G12"/>
  <c r="G11"/>
  <c r="G10"/>
  <c r="G9"/>
  <c r="D9"/>
  <c r="G8"/>
  <c r="D8"/>
  <c r="H7"/>
  <c r="G7"/>
  <c r="E7"/>
  <c r="D7"/>
  <c r="G6"/>
  <c r="D6"/>
  <c r="H5"/>
  <c r="G5"/>
  <c r="E5"/>
  <c r="D5"/>
  <c r="G4"/>
  <c r="D4"/>
  <c r="H3"/>
  <c r="G3"/>
  <c r="E3"/>
  <c r="D3"/>
  <c r="D29" l="1"/>
  <c r="G29"/>
</calcChain>
</file>

<file path=xl/sharedStrings.xml><?xml version="1.0" encoding="utf-8"?>
<sst xmlns="http://schemas.openxmlformats.org/spreadsheetml/2006/main" count="119" uniqueCount="70">
  <si>
    <t>交通医院2018年度预算明细</t>
  </si>
  <si>
    <t>项目</t>
  </si>
  <si>
    <t>预算开支数（万元）</t>
  </si>
  <si>
    <t>补助比率</t>
  </si>
  <si>
    <t>预算补助额度（万元）</t>
  </si>
  <si>
    <t>备注</t>
  </si>
  <si>
    <t>在职人员</t>
  </si>
  <si>
    <t>基本工资</t>
  </si>
  <si>
    <t>2018年度全年预算工资（每月67.16*12）</t>
  </si>
  <si>
    <t>见表一</t>
  </si>
  <si>
    <t>补足厅挂编借调人员工资（4.87*12）</t>
  </si>
  <si>
    <t>见表二</t>
  </si>
  <si>
    <t>绩效工资</t>
  </si>
  <si>
    <t>2018年度全年预算工资（每月64.71*12）</t>
  </si>
  <si>
    <t>补足厅挂编借调人员工资（4.81*12）</t>
  </si>
  <si>
    <t>五险一金</t>
  </si>
  <si>
    <t>养老保险（131.87*20%*12个月+1.94*12个月）</t>
  </si>
  <si>
    <t>见表一、表二</t>
  </si>
  <si>
    <t>医疗保险（131.87*9.7%*12个月+0.94*12个月）</t>
  </si>
  <si>
    <t>失业保险（131.87*1%*12个月+0.097*12个月）</t>
  </si>
  <si>
    <t>职业年金（131.87*8%*12个月+0.77*12个月）</t>
  </si>
  <si>
    <t>公积金（131.87*12%*12个月+1.16*12个月）</t>
  </si>
  <si>
    <t>残疾人保证金（1*12个月）</t>
  </si>
  <si>
    <t>其他工资福利支出</t>
  </si>
  <si>
    <t>厅挂编人员补贴及多发一个月工资、7个临时工司机工资及五险一金</t>
  </si>
  <si>
    <t>表三</t>
  </si>
  <si>
    <t>其他商品和服务支出</t>
  </si>
  <si>
    <t>党建费</t>
  </si>
  <si>
    <t>合计</t>
  </si>
  <si>
    <t>离退休人员</t>
  </si>
  <si>
    <t>离休人员工资</t>
  </si>
  <si>
    <t>离休人员医药费</t>
  </si>
  <si>
    <t>抚恤费</t>
  </si>
  <si>
    <t>对个人和家庭的补助</t>
  </si>
  <si>
    <t>退休人员独生子女费（0.696*12=8.35万元）</t>
  </si>
  <si>
    <t>职工住房物业服务补贴</t>
  </si>
  <si>
    <t>项目支出</t>
  </si>
  <si>
    <t>1、血防经费</t>
  </si>
  <si>
    <t>2、交通厅租金</t>
  </si>
  <si>
    <t>3、医疗大楼改造</t>
  </si>
  <si>
    <t>4、救护车</t>
  </si>
  <si>
    <t>5、“三供一业”改造费</t>
  </si>
  <si>
    <t>总合计</t>
  </si>
  <si>
    <t>交通医院2017年度人员经费财政补助申报表</t>
  </si>
  <si>
    <t>预算补助额度</t>
  </si>
  <si>
    <t>工资性支出</t>
  </si>
  <si>
    <t>按【2016】湘人社发60号绩效补发2014年7月-2014年12月</t>
  </si>
  <si>
    <t>按【2016】湘人社发60号绩效补发2015年1月-2016年12月</t>
  </si>
  <si>
    <t>按【2016】国发办62号基本工资补发2016年7月-12月（每月增加11.86万元)</t>
  </si>
  <si>
    <t>调整后2017年度全年预算工资（每月138.51万元）</t>
  </si>
  <si>
    <t>每月基本工资66.42万元，绩效71.54万元，津补贴0.55万元</t>
  </si>
  <si>
    <t>五险一金+事业年金</t>
  </si>
  <si>
    <t>2017年度养老保险138.51*20%*12个月）</t>
  </si>
  <si>
    <t>2017年度医疗保险、工伤生育保险（138.51*9.7%*12个月）</t>
  </si>
  <si>
    <t>2017年度失业保险（138.51*1%*12个月）</t>
  </si>
  <si>
    <t>2017年度事业年金（138.51*8%*12个月）</t>
  </si>
  <si>
    <t>2017年度公积金（138.51*12%*12个月）</t>
  </si>
  <si>
    <t>补缴2014年10月-2016年12月单位负担补发养老保险（138.51*20%*27个月）</t>
  </si>
  <si>
    <t>补缴2014年10月-2016年12月单位负担补发事业年金（138.51*8%*27个月）</t>
  </si>
  <si>
    <t>残疾人就业保障金</t>
  </si>
  <si>
    <t>按【2016】湘人社发55号、【2016】湘人社发60号补发2016年1-12月</t>
  </si>
  <si>
    <t>按【2016】湘人社发60号津贴补贴补发2014年7月-2015年12月</t>
  </si>
  <si>
    <t>按【2016】湘人社发55号、【2016】湘人社发60号调整后2017年全年离退休工资</t>
  </si>
  <si>
    <t>医疗费</t>
  </si>
  <si>
    <t>交通医院2017、2018年度预算明细</t>
  </si>
  <si>
    <t>2017年预算</t>
  </si>
  <si>
    <t>2018预算开支数（万元）</t>
  </si>
  <si>
    <t>2017年补助额度</t>
  </si>
  <si>
    <t>合   计</t>
  </si>
  <si>
    <t>6、食堂劳务</t>
    <phoneticPr fontId="9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</si>
</sst>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);[Red]\(0.00\)"/>
  </numFmts>
  <fonts count="11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6"/>
      <color indexed="8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Times New Roman"/>
      <family val="1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6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43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43" fontId="2" fillId="2" borderId="5" xfId="0" applyNumberFormat="1" applyFont="1" applyFill="1" applyBorder="1" applyAlignment="1">
      <alignment vertical="center"/>
    </xf>
    <xf numFmtId="9" fontId="2" fillId="2" borderId="5" xfId="0" applyNumberFormat="1" applyFont="1" applyFill="1" applyBorder="1" applyAlignment="1">
      <alignment vertical="center"/>
    </xf>
    <xf numFmtId="43" fontId="2" fillId="2" borderId="6" xfId="0" applyNumberFormat="1" applyFont="1" applyFill="1" applyBorder="1" applyAlignment="1">
      <alignment horizontal="center" vertical="center"/>
    </xf>
    <xf numFmtId="43" fontId="2" fillId="2" borderId="2" xfId="0" applyNumberFormat="1" applyFont="1" applyFill="1" applyBorder="1" applyAlignment="1">
      <alignment vertical="center"/>
    </xf>
    <xf numFmtId="43" fontId="2" fillId="2" borderId="5" xfId="0" applyNumberFormat="1" applyFont="1" applyFill="1" applyBorder="1" applyAlignment="1">
      <alignment vertical="center" wrapText="1"/>
    </xf>
    <xf numFmtId="43" fontId="0" fillId="0" borderId="5" xfId="0" applyNumberFormat="1" applyBorder="1">
      <alignment vertical="center"/>
    </xf>
    <xf numFmtId="0" fontId="2" fillId="2" borderId="2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vertical="center"/>
    </xf>
    <xf numFmtId="43" fontId="1" fillId="2" borderId="2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justify" vertical="center"/>
    </xf>
    <xf numFmtId="0" fontId="2" fillId="2" borderId="2" xfId="1" applyFont="1" applyFill="1" applyBorder="1" applyAlignment="1">
      <alignment horizontal="justify" vertical="center"/>
    </xf>
    <xf numFmtId="43" fontId="3" fillId="2" borderId="5" xfId="0" applyNumberFormat="1" applyFont="1" applyFill="1" applyBorder="1" applyAlignment="1">
      <alignment vertical="center" wrapText="1"/>
    </xf>
    <xf numFmtId="43" fontId="3" fillId="2" borderId="5" xfId="0" applyNumberFormat="1" applyFont="1" applyFill="1" applyBorder="1" applyAlignment="1">
      <alignment vertical="center"/>
    </xf>
    <xf numFmtId="43" fontId="3" fillId="2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43" fontId="2" fillId="2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3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9" fontId="0" fillId="0" borderId="5" xfId="0" applyNumberFormat="1" applyBorder="1">
      <alignment vertical="center"/>
    </xf>
    <xf numFmtId="43" fontId="0" fillId="2" borderId="5" xfId="0" applyNumberFormat="1" applyFill="1" applyBorder="1">
      <alignment vertical="center"/>
    </xf>
    <xf numFmtId="0" fontId="0" fillId="0" borderId="5" xfId="0" applyBorder="1">
      <alignment vertical="center"/>
    </xf>
    <xf numFmtId="0" fontId="5" fillId="0" borderId="5" xfId="0" applyFont="1" applyBorder="1" applyAlignment="1">
      <alignment horizontal="justify" vertical="justify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4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43" fontId="2" fillId="0" borderId="5" xfId="0" applyNumberFormat="1" applyFont="1" applyFill="1" applyBorder="1" applyAlignment="1">
      <alignment vertical="center"/>
    </xf>
    <xf numFmtId="9" fontId="2" fillId="0" borderId="5" xfId="0" applyNumberFormat="1" applyFont="1" applyFill="1" applyBorder="1" applyAlignment="1">
      <alignment vertical="center"/>
    </xf>
    <xf numFmtId="43" fontId="2" fillId="0" borderId="2" xfId="0" applyNumberFormat="1" applyFont="1" applyFill="1" applyBorder="1" applyAlignment="1">
      <alignment vertical="center"/>
    </xf>
    <xf numFmtId="43" fontId="2" fillId="0" borderId="6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justify" vertical="center"/>
    </xf>
    <xf numFmtId="0" fontId="0" fillId="0" borderId="5" xfId="0" applyNumberFormat="1" applyFill="1" applyBorder="1" applyAlignment="1">
      <alignment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43" fontId="2" fillId="0" borderId="0" xfId="0" applyNumberFormat="1" applyFont="1" applyFill="1" applyAlignment="1">
      <alignment vertical="center"/>
    </xf>
    <xf numFmtId="43" fontId="1" fillId="0" borderId="0" xfId="0" applyNumberFormat="1" applyFont="1" applyFill="1" applyAlignment="1">
      <alignment horizontal="center" vertical="center" wrapText="1"/>
    </xf>
    <xf numFmtId="43" fontId="2" fillId="0" borderId="0" xfId="0" applyNumberFormat="1" applyFont="1" applyFill="1" applyAlignment="1">
      <alignment horizontal="center" vertical="center" wrapText="1"/>
    </xf>
    <xf numFmtId="43" fontId="1" fillId="0" borderId="5" xfId="0" applyNumberFormat="1" applyFont="1" applyFill="1" applyBorder="1" applyAlignment="1">
      <alignment vertical="center"/>
    </xf>
    <xf numFmtId="43" fontId="1" fillId="0" borderId="0" xfId="0" applyNumberFormat="1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center" vertical="center"/>
    </xf>
    <xf numFmtId="43" fontId="1" fillId="0" borderId="11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3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3" fontId="1" fillId="0" borderId="2" xfId="0" applyNumberFormat="1" applyFont="1" applyFill="1" applyBorder="1" applyAlignment="1">
      <alignment horizontal="center" vertical="center"/>
    </xf>
    <xf numFmtId="43" fontId="1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3" fontId="2" fillId="0" borderId="5" xfId="0" applyNumberFormat="1" applyFont="1" applyFill="1" applyBorder="1" applyAlignment="1">
      <alignment horizontal="center" vertical="center"/>
    </xf>
    <xf numFmtId="43" fontId="2" fillId="0" borderId="6" xfId="0" applyNumberFormat="1" applyFont="1" applyFill="1" applyBorder="1" applyAlignment="1">
      <alignment horizontal="center" vertical="center"/>
    </xf>
    <xf numFmtId="43" fontId="2" fillId="0" borderId="8" xfId="0" applyNumberFormat="1" applyFont="1" applyFill="1" applyBorder="1" applyAlignment="1">
      <alignment horizontal="center" vertical="center"/>
    </xf>
    <xf numFmtId="9" fontId="2" fillId="0" borderId="8" xfId="0" applyNumberFormat="1" applyFont="1" applyFill="1" applyBorder="1" applyAlignment="1">
      <alignment horizontal="center" vertical="center"/>
    </xf>
    <xf numFmtId="43" fontId="2" fillId="0" borderId="7" xfId="0" applyNumberFormat="1" applyFont="1" applyFill="1" applyBorder="1" applyAlignment="1">
      <alignment horizontal="center" vertical="center"/>
    </xf>
    <xf numFmtId="43" fontId="1" fillId="0" borderId="6" xfId="0" applyNumberFormat="1" applyFont="1" applyFill="1" applyBorder="1" applyAlignment="1">
      <alignment horizontal="center" vertical="center"/>
    </xf>
    <xf numFmtId="43" fontId="1" fillId="0" borderId="7" xfId="0" applyNumberFormat="1" applyFont="1" applyFill="1" applyBorder="1" applyAlignment="1">
      <alignment horizontal="center" vertical="center"/>
    </xf>
    <xf numFmtId="43" fontId="1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/>
    </xf>
    <xf numFmtId="43" fontId="2" fillId="0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3" fontId="0" fillId="0" borderId="2" xfId="0" applyNumberFormat="1" applyBorder="1" applyAlignment="1">
      <alignment horizontal="center" vertical="center"/>
    </xf>
    <xf numFmtId="43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3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3" fontId="0" fillId="0" borderId="6" xfId="0" applyNumberFormat="1" applyBorder="1" applyAlignment="1">
      <alignment horizontal="center" vertical="center"/>
    </xf>
    <xf numFmtId="43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3" fontId="0" fillId="0" borderId="2" xfId="0" applyNumberFormat="1" applyBorder="1" applyAlignment="1">
      <alignment horizontal="center" vertical="center" wrapText="1"/>
    </xf>
    <xf numFmtId="43" fontId="0" fillId="0" borderId="4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/>
    </xf>
    <xf numFmtId="43" fontId="2" fillId="2" borderId="5" xfId="0" applyNumberFormat="1" applyFont="1" applyFill="1" applyBorder="1" applyAlignment="1">
      <alignment horizontal="center" vertical="center"/>
    </xf>
    <xf numFmtId="43" fontId="2" fillId="2" borderId="6" xfId="0" applyNumberFormat="1" applyFont="1" applyFill="1" applyBorder="1" applyAlignment="1">
      <alignment horizontal="center" vertical="center"/>
    </xf>
    <xf numFmtId="43" fontId="2" fillId="2" borderId="8" xfId="0" applyNumberFormat="1" applyFont="1" applyFill="1" applyBorder="1" applyAlignment="1">
      <alignment horizontal="center" vertical="center"/>
    </xf>
    <xf numFmtId="9" fontId="2" fillId="2" borderId="8" xfId="0" applyNumberFormat="1" applyFont="1" applyFill="1" applyBorder="1" applyAlignment="1">
      <alignment horizontal="center" vertical="center"/>
    </xf>
    <xf numFmtId="43" fontId="2" fillId="2" borderId="7" xfId="0" applyNumberFormat="1" applyFont="1" applyFill="1" applyBorder="1" applyAlignment="1">
      <alignment horizontal="center" vertical="center"/>
    </xf>
    <xf numFmtId="43" fontId="1" fillId="2" borderId="2" xfId="0" applyNumberFormat="1" applyFont="1" applyFill="1" applyBorder="1" applyAlignment="1">
      <alignment horizontal="center" vertical="center"/>
    </xf>
    <xf numFmtId="43" fontId="1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3" fontId="3" fillId="2" borderId="2" xfId="0" applyNumberFormat="1" applyFont="1" applyFill="1" applyBorder="1" applyAlignment="1">
      <alignment horizontal="center" vertical="center"/>
    </xf>
    <xf numFmtId="43" fontId="3" fillId="2" borderId="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2" borderId="6" xfId="0" applyNumberFormat="1" applyFont="1" applyFill="1" applyBorder="1" applyAlignment="1">
      <alignment horizontal="center" vertical="center" wrapText="1"/>
    </xf>
    <xf numFmtId="43" fontId="2" fillId="2" borderId="8" xfId="0" applyNumberFormat="1" applyFont="1" applyFill="1" applyBorder="1" applyAlignment="1">
      <alignment horizontal="center" vertical="center" wrapText="1"/>
    </xf>
    <xf numFmtId="43" fontId="2" fillId="2" borderId="9" xfId="0" applyNumberFormat="1" applyFont="1" applyFill="1" applyBorder="1" applyAlignment="1">
      <alignment horizontal="center" vertical="center" wrapText="1"/>
    </xf>
    <xf numFmtId="43" fontId="2" fillId="2" borderId="1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3" fontId="2" fillId="2" borderId="2" xfId="0" applyNumberFormat="1" applyFont="1" applyFill="1" applyBorder="1" applyAlignment="1">
      <alignment horizontal="center" vertical="center"/>
    </xf>
    <xf numFmtId="43" fontId="2" fillId="2" borderId="4" xfId="0" applyNumberFormat="1" applyFont="1" applyFill="1" applyBorder="1" applyAlignment="1">
      <alignment horizontal="center" vertical="center"/>
    </xf>
  </cellXfs>
  <cellStyles count="2">
    <cellStyle name="_ET_STYLE_NoName_00_" xfId="1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topLeftCell="A16" workbookViewId="0">
      <selection activeCell="L22" sqref="L22"/>
    </sheetView>
  </sheetViews>
  <sheetFormatPr defaultColWidth="9" defaultRowHeight="13.5"/>
  <cols>
    <col min="1" max="1" width="7.5" style="52" customWidth="1"/>
    <col min="2" max="2" width="12.625" style="52" customWidth="1"/>
    <col min="3" max="3" width="39.625" style="52" customWidth="1"/>
    <col min="4" max="5" width="13.5" style="53" customWidth="1"/>
    <col min="6" max="6" width="5.5" style="54" customWidth="1"/>
    <col min="7" max="9" width="13.5" style="54" customWidth="1"/>
    <col min="10" max="10" width="12.875" style="53"/>
    <col min="11" max="259" width="9" style="54"/>
    <col min="260" max="260" width="5.375" style="54" customWidth="1"/>
    <col min="261" max="261" width="34" style="54" customWidth="1"/>
    <col min="262" max="262" width="13.5" style="54" customWidth="1"/>
    <col min="263" max="263" width="5.5" style="54" customWidth="1"/>
    <col min="264" max="265" width="13.5" style="54" customWidth="1"/>
    <col min="266" max="515" width="9" style="54"/>
    <col min="516" max="516" width="5.375" style="54" customWidth="1"/>
    <col min="517" max="517" width="34" style="54" customWidth="1"/>
    <col min="518" max="518" width="13.5" style="54" customWidth="1"/>
    <col min="519" max="519" width="5.5" style="54" customWidth="1"/>
    <col min="520" max="521" width="13.5" style="54" customWidth="1"/>
    <col min="522" max="771" width="9" style="54"/>
    <col min="772" max="772" width="5.375" style="54" customWidth="1"/>
    <col min="773" max="773" width="34" style="54" customWidth="1"/>
    <col min="774" max="774" width="13.5" style="54" customWidth="1"/>
    <col min="775" max="775" width="5.5" style="54" customWidth="1"/>
    <col min="776" max="777" width="13.5" style="54" customWidth="1"/>
    <col min="778" max="1027" width="9" style="54"/>
    <col min="1028" max="1028" width="5.375" style="54" customWidth="1"/>
    <col min="1029" max="1029" width="34" style="54" customWidth="1"/>
    <col min="1030" max="1030" width="13.5" style="54" customWidth="1"/>
    <col min="1031" max="1031" width="5.5" style="54" customWidth="1"/>
    <col min="1032" max="1033" width="13.5" style="54" customWidth="1"/>
    <col min="1034" max="1283" width="9" style="54"/>
    <col min="1284" max="1284" width="5.375" style="54" customWidth="1"/>
    <col min="1285" max="1285" width="34" style="54" customWidth="1"/>
    <col min="1286" max="1286" width="13.5" style="54" customWidth="1"/>
    <col min="1287" max="1287" width="5.5" style="54" customWidth="1"/>
    <col min="1288" max="1289" width="13.5" style="54" customWidth="1"/>
    <col min="1290" max="1539" width="9" style="54"/>
    <col min="1540" max="1540" width="5.375" style="54" customWidth="1"/>
    <col min="1541" max="1541" width="34" style="54" customWidth="1"/>
    <col min="1542" max="1542" width="13.5" style="54" customWidth="1"/>
    <col min="1543" max="1543" width="5.5" style="54" customWidth="1"/>
    <col min="1544" max="1545" width="13.5" style="54" customWidth="1"/>
    <col min="1546" max="1795" width="9" style="54"/>
    <col min="1796" max="1796" width="5.375" style="54" customWidth="1"/>
    <col min="1797" max="1797" width="34" style="54" customWidth="1"/>
    <col min="1798" max="1798" width="13.5" style="54" customWidth="1"/>
    <col min="1799" max="1799" width="5.5" style="54" customWidth="1"/>
    <col min="1800" max="1801" width="13.5" style="54" customWidth="1"/>
    <col min="1802" max="2051" width="9" style="54"/>
    <col min="2052" max="2052" width="5.375" style="54" customWidth="1"/>
    <col min="2053" max="2053" width="34" style="54" customWidth="1"/>
    <col min="2054" max="2054" width="13.5" style="54" customWidth="1"/>
    <col min="2055" max="2055" width="5.5" style="54" customWidth="1"/>
    <col min="2056" max="2057" width="13.5" style="54" customWidth="1"/>
    <col min="2058" max="2307" width="9" style="54"/>
    <col min="2308" max="2308" width="5.375" style="54" customWidth="1"/>
    <col min="2309" max="2309" width="34" style="54" customWidth="1"/>
    <col min="2310" max="2310" width="13.5" style="54" customWidth="1"/>
    <col min="2311" max="2311" width="5.5" style="54" customWidth="1"/>
    <col min="2312" max="2313" width="13.5" style="54" customWidth="1"/>
    <col min="2314" max="2563" width="9" style="54"/>
    <col min="2564" max="2564" width="5.375" style="54" customWidth="1"/>
    <col min="2565" max="2565" width="34" style="54" customWidth="1"/>
    <col min="2566" max="2566" width="13.5" style="54" customWidth="1"/>
    <col min="2567" max="2567" width="5.5" style="54" customWidth="1"/>
    <col min="2568" max="2569" width="13.5" style="54" customWidth="1"/>
    <col min="2570" max="2819" width="9" style="54"/>
    <col min="2820" max="2820" width="5.375" style="54" customWidth="1"/>
    <col min="2821" max="2821" width="34" style="54" customWidth="1"/>
    <col min="2822" max="2822" width="13.5" style="54" customWidth="1"/>
    <col min="2823" max="2823" width="5.5" style="54" customWidth="1"/>
    <col min="2824" max="2825" width="13.5" style="54" customWidth="1"/>
    <col min="2826" max="3075" width="9" style="54"/>
    <col min="3076" max="3076" width="5.375" style="54" customWidth="1"/>
    <col min="3077" max="3077" width="34" style="54" customWidth="1"/>
    <col min="3078" max="3078" width="13.5" style="54" customWidth="1"/>
    <col min="3079" max="3079" width="5.5" style="54" customWidth="1"/>
    <col min="3080" max="3081" width="13.5" style="54" customWidth="1"/>
    <col min="3082" max="3331" width="9" style="54"/>
    <col min="3332" max="3332" width="5.375" style="54" customWidth="1"/>
    <col min="3333" max="3333" width="34" style="54" customWidth="1"/>
    <col min="3334" max="3334" width="13.5" style="54" customWidth="1"/>
    <col min="3335" max="3335" width="5.5" style="54" customWidth="1"/>
    <col min="3336" max="3337" width="13.5" style="54" customWidth="1"/>
    <col min="3338" max="3587" width="9" style="54"/>
    <col min="3588" max="3588" width="5.375" style="54" customWidth="1"/>
    <col min="3589" max="3589" width="34" style="54" customWidth="1"/>
    <col min="3590" max="3590" width="13.5" style="54" customWidth="1"/>
    <col min="3591" max="3591" width="5.5" style="54" customWidth="1"/>
    <col min="3592" max="3593" width="13.5" style="54" customWidth="1"/>
    <col min="3594" max="3843" width="9" style="54"/>
    <col min="3844" max="3844" width="5.375" style="54" customWidth="1"/>
    <col min="3845" max="3845" width="34" style="54" customWidth="1"/>
    <col min="3846" max="3846" width="13.5" style="54" customWidth="1"/>
    <col min="3847" max="3847" width="5.5" style="54" customWidth="1"/>
    <col min="3848" max="3849" width="13.5" style="54" customWidth="1"/>
    <col min="3850" max="4099" width="9" style="54"/>
    <col min="4100" max="4100" width="5.375" style="54" customWidth="1"/>
    <col min="4101" max="4101" width="34" style="54" customWidth="1"/>
    <col min="4102" max="4102" width="13.5" style="54" customWidth="1"/>
    <col min="4103" max="4103" width="5.5" style="54" customWidth="1"/>
    <col min="4104" max="4105" width="13.5" style="54" customWidth="1"/>
    <col min="4106" max="4355" width="9" style="54"/>
    <col min="4356" max="4356" width="5.375" style="54" customWidth="1"/>
    <col min="4357" max="4357" width="34" style="54" customWidth="1"/>
    <col min="4358" max="4358" width="13.5" style="54" customWidth="1"/>
    <col min="4359" max="4359" width="5.5" style="54" customWidth="1"/>
    <col min="4360" max="4361" width="13.5" style="54" customWidth="1"/>
    <col min="4362" max="4611" width="9" style="54"/>
    <col min="4612" max="4612" width="5.375" style="54" customWidth="1"/>
    <col min="4613" max="4613" width="34" style="54" customWidth="1"/>
    <col min="4614" max="4614" width="13.5" style="54" customWidth="1"/>
    <col min="4615" max="4615" width="5.5" style="54" customWidth="1"/>
    <col min="4616" max="4617" width="13.5" style="54" customWidth="1"/>
    <col min="4618" max="4867" width="9" style="54"/>
    <col min="4868" max="4868" width="5.375" style="54" customWidth="1"/>
    <col min="4869" max="4869" width="34" style="54" customWidth="1"/>
    <col min="4870" max="4870" width="13.5" style="54" customWidth="1"/>
    <col min="4871" max="4871" width="5.5" style="54" customWidth="1"/>
    <col min="4872" max="4873" width="13.5" style="54" customWidth="1"/>
    <col min="4874" max="5123" width="9" style="54"/>
    <col min="5124" max="5124" width="5.375" style="54" customWidth="1"/>
    <col min="5125" max="5125" width="34" style="54" customWidth="1"/>
    <col min="5126" max="5126" width="13.5" style="54" customWidth="1"/>
    <col min="5127" max="5127" width="5.5" style="54" customWidth="1"/>
    <col min="5128" max="5129" width="13.5" style="54" customWidth="1"/>
    <col min="5130" max="5379" width="9" style="54"/>
    <col min="5380" max="5380" width="5.375" style="54" customWidth="1"/>
    <col min="5381" max="5381" width="34" style="54" customWidth="1"/>
    <col min="5382" max="5382" width="13.5" style="54" customWidth="1"/>
    <col min="5383" max="5383" width="5.5" style="54" customWidth="1"/>
    <col min="5384" max="5385" width="13.5" style="54" customWidth="1"/>
    <col min="5386" max="5635" width="9" style="54"/>
    <col min="5636" max="5636" width="5.375" style="54" customWidth="1"/>
    <col min="5637" max="5637" width="34" style="54" customWidth="1"/>
    <col min="5638" max="5638" width="13.5" style="54" customWidth="1"/>
    <col min="5639" max="5639" width="5.5" style="54" customWidth="1"/>
    <col min="5640" max="5641" width="13.5" style="54" customWidth="1"/>
    <col min="5642" max="5891" width="9" style="54"/>
    <col min="5892" max="5892" width="5.375" style="54" customWidth="1"/>
    <col min="5893" max="5893" width="34" style="54" customWidth="1"/>
    <col min="5894" max="5894" width="13.5" style="54" customWidth="1"/>
    <col min="5895" max="5895" width="5.5" style="54" customWidth="1"/>
    <col min="5896" max="5897" width="13.5" style="54" customWidth="1"/>
    <col min="5898" max="6147" width="9" style="54"/>
    <col min="6148" max="6148" width="5.375" style="54" customWidth="1"/>
    <col min="6149" max="6149" width="34" style="54" customWidth="1"/>
    <col min="6150" max="6150" width="13.5" style="54" customWidth="1"/>
    <col min="6151" max="6151" width="5.5" style="54" customWidth="1"/>
    <col min="6152" max="6153" width="13.5" style="54" customWidth="1"/>
    <col min="6154" max="6403" width="9" style="54"/>
    <col min="6404" max="6404" width="5.375" style="54" customWidth="1"/>
    <col min="6405" max="6405" width="34" style="54" customWidth="1"/>
    <col min="6406" max="6406" width="13.5" style="54" customWidth="1"/>
    <col min="6407" max="6407" width="5.5" style="54" customWidth="1"/>
    <col min="6408" max="6409" width="13.5" style="54" customWidth="1"/>
    <col min="6410" max="6659" width="9" style="54"/>
    <col min="6660" max="6660" width="5.375" style="54" customWidth="1"/>
    <col min="6661" max="6661" width="34" style="54" customWidth="1"/>
    <col min="6662" max="6662" width="13.5" style="54" customWidth="1"/>
    <col min="6663" max="6663" width="5.5" style="54" customWidth="1"/>
    <col min="6664" max="6665" width="13.5" style="54" customWidth="1"/>
    <col min="6666" max="6915" width="9" style="54"/>
    <col min="6916" max="6916" width="5.375" style="54" customWidth="1"/>
    <col min="6917" max="6917" width="34" style="54" customWidth="1"/>
    <col min="6918" max="6918" width="13.5" style="54" customWidth="1"/>
    <col min="6919" max="6919" width="5.5" style="54" customWidth="1"/>
    <col min="6920" max="6921" width="13.5" style="54" customWidth="1"/>
    <col min="6922" max="7171" width="9" style="54"/>
    <col min="7172" max="7172" width="5.375" style="54" customWidth="1"/>
    <col min="7173" max="7173" width="34" style="54" customWidth="1"/>
    <col min="7174" max="7174" width="13.5" style="54" customWidth="1"/>
    <col min="7175" max="7175" width="5.5" style="54" customWidth="1"/>
    <col min="7176" max="7177" width="13.5" style="54" customWidth="1"/>
    <col min="7178" max="7427" width="9" style="54"/>
    <col min="7428" max="7428" width="5.375" style="54" customWidth="1"/>
    <col min="7429" max="7429" width="34" style="54" customWidth="1"/>
    <col min="7430" max="7430" width="13.5" style="54" customWidth="1"/>
    <col min="7431" max="7431" width="5.5" style="54" customWidth="1"/>
    <col min="7432" max="7433" width="13.5" style="54" customWidth="1"/>
    <col min="7434" max="7683" width="9" style="54"/>
    <col min="7684" max="7684" width="5.375" style="54" customWidth="1"/>
    <col min="7685" max="7685" width="34" style="54" customWidth="1"/>
    <col min="7686" max="7686" width="13.5" style="54" customWidth="1"/>
    <col min="7687" max="7687" width="5.5" style="54" customWidth="1"/>
    <col min="7688" max="7689" width="13.5" style="54" customWidth="1"/>
    <col min="7690" max="7939" width="9" style="54"/>
    <col min="7940" max="7940" width="5.375" style="54" customWidth="1"/>
    <col min="7941" max="7941" width="34" style="54" customWidth="1"/>
    <col min="7942" max="7942" width="13.5" style="54" customWidth="1"/>
    <col min="7943" max="7943" width="5.5" style="54" customWidth="1"/>
    <col min="7944" max="7945" width="13.5" style="54" customWidth="1"/>
    <col min="7946" max="8195" width="9" style="54"/>
    <col min="8196" max="8196" width="5.375" style="54" customWidth="1"/>
    <col min="8197" max="8197" width="34" style="54" customWidth="1"/>
    <col min="8198" max="8198" width="13.5" style="54" customWidth="1"/>
    <col min="8199" max="8199" width="5.5" style="54" customWidth="1"/>
    <col min="8200" max="8201" width="13.5" style="54" customWidth="1"/>
    <col min="8202" max="8451" width="9" style="54"/>
    <col min="8452" max="8452" width="5.375" style="54" customWidth="1"/>
    <col min="8453" max="8453" width="34" style="54" customWidth="1"/>
    <col min="8454" max="8454" width="13.5" style="54" customWidth="1"/>
    <col min="8455" max="8455" width="5.5" style="54" customWidth="1"/>
    <col min="8456" max="8457" width="13.5" style="54" customWidth="1"/>
    <col min="8458" max="8707" width="9" style="54"/>
    <col min="8708" max="8708" width="5.375" style="54" customWidth="1"/>
    <col min="8709" max="8709" width="34" style="54" customWidth="1"/>
    <col min="8710" max="8710" width="13.5" style="54" customWidth="1"/>
    <col min="8711" max="8711" width="5.5" style="54" customWidth="1"/>
    <col min="8712" max="8713" width="13.5" style="54" customWidth="1"/>
    <col min="8714" max="8963" width="9" style="54"/>
    <col min="8964" max="8964" width="5.375" style="54" customWidth="1"/>
    <col min="8965" max="8965" width="34" style="54" customWidth="1"/>
    <col min="8966" max="8966" width="13.5" style="54" customWidth="1"/>
    <col min="8967" max="8967" width="5.5" style="54" customWidth="1"/>
    <col min="8968" max="8969" width="13.5" style="54" customWidth="1"/>
    <col min="8970" max="9219" width="9" style="54"/>
    <col min="9220" max="9220" width="5.375" style="54" customWidth="1"/>
    <col min="9221" max="9221" width="34" style="54" customWidth="1"/>
    <col min="9222" max="9222" width="13.5" style="54" customWidth="1"/>
    <col min="9223" max="9223" width="5.5" style="54" customWidth="1"/>
    <col min="9224" max="9225" width="13.5" style="54" customWidth="1"/>
    <col min="9226" max="9475" width="9" style="54"/>
    <col min="9476" max="9476" width="5.375" style="54" customWidth="1"/>
    <col min="9477" max="9477" width="34" style="54" customWidth="1"/>
    <col min="9478" max="9478" width="13.5" style="54" customWidth="1"/>
    <col min="9479" max="9479" width="5.5" style="54" customWidth="1"/>
    <col min="9480" max="9481" width="13.5" style="54" customWidth="1"/>
    <col min="9482" max="9731" width="9" style="54"/>
    <col min="9732" max="9732" width="5.375" style="54" customWidth="1"/>
    <col min="9733" max="9733" width="34" style="54" customWidth="1"/>
    <col min="9734" max="9734" width="13.5" style="54" customWidth="1"/>
    <col min="9735" max="9735" width="5.5" style="54" customWidth="1"/>
    <col min="9736" max="9737" width="13.5" style="54" customWidth="1"/>
    <col min="9738" max="9987" width="9" style="54"/>
    <col min="9988" max="9988" width="5.375" style="54" customWidth="1"/>
    <col min="9989" max="9989" width="34" style="54" customWidth="1"/>
    <col min="9990" max="9990" width="13.5" style="54" customWidth="1"/>
    <col min="9991" max="9991" width="5.5" style="54" customWidth="1"/>
    <col min="9992" max="9993" width="13.5" style="54" customWidth="1"/>
    <col min="9994" max="10243" width="9" style="54"/>
    <col min="10244" max="10244" width="5.375" style="54" customWidth="1"/>
    <col min="10245" max="10245" width="34" style="54" customWidth="1"/>
    <col min="10246" max="10246" width="13.5" style="54" customWidth="1"/>
    <col min="10247" max="10247" width="5.5" style="54" customWidth="1"/>
    <col min="10248" max="10249" width="13.5" style="54" customWidth="1"/>
    <col min="10250" max="10499" width="9" style="54"/>
    <col min="10500" max="10500" width="5.375" style="54" customWidth="1"/>
    <col min="10501" max="10501" width="34" style="54" customWidth="1"/>
    <col min="10502" max="10502" width="13.5" style="54" customWidth="1"/>
    <col min="10503" max="10503" width="5.5" style="54" customWidth="1"/>
    <col min="10504" max="10505" width="13.5" style="54" customWidth="1"/>
    <col min="10506" max="10755" width="9" style="54"/>
    <col min="10756" max="10756" width="5.375" style="54" customWidth="1"/>
    <col min="10757" max="10757" width="34" style="54" customWidth="1"/>
    <col min="10758" max="10758" width="13.5" style="54" customWidth="1"/>
    <col min="10759" max="10759" width="5.5" style="54" customWidth="1"/>
    <col min="10760" max="10761" width="13.5" style="54" customWidth="1"/>
    <col min="10762" max="11011" width="9" style="54"/>
    <col min="11012" max="11012" width="5.375" style="54" customWidth="1"/>
    <col min="11013" max="11013" width="34" style="54" customWidth="1"/>
    <col min="11014" max="11014" width="13.5" style="54" customWidth="1"/>
    <col min="11015" max="11015" width="5.5" style="54" customWidth="1"/>
    <col min="11016" max="11017" width="13.5" style="54" customWidth="1"/>
    <col min="11018" max="11267" width="9" style="54"/>
    <col min="11268" max="11268" width="5.375" style="54" customWidth="1"/>
    <col min="11269" max="11269" width="34" style="54" customWidth="1"/>
    <col min="11270" max="11270" width="13.5" style="54" customWidth="1"/>
    <col min="11271" max="11271" width="5.5" style="54" customWidth="1"/>
    <col min="11272" max="11273" width="13.5" style="54" customWidth="1"/>
    <col min="11274" max="11523" width="9" style="54"/>
    <col min="11524" max="11524" width="5.375" style="54" customWidth="1"/>
    <col min="11525" max="11525" width="34" style="54" customWidth="1"/>
    <col min="11526" max="11526" width="13.5" style="54" customWidth="1"/>
    <col min="11527" max="11527" width="5.5" style="54" customWidth="1"/>
    <col min="11528" max="11529" width="13.5" style="54" customWidth="1"/>
    <col min="11530" max="11779" width="9" style="54"/>
    <col min="11780" max="11780" width="5.375" style="54" customWidth="1"/>
    <col min="11781" max="11781" width="34" style="54" customWidth="1"/>
    <col min="11782" max="11782" width="13.5" style="54" customWidth="1"/>
    <col min="11783" max="11783" width="5.5" style="54" customWidth="1"/>
    <col min="11784" max="11785" width="13.5" style="54" customWidth="1"/>
    <col min="11786" max="12035" width="9" style="54"/>
    <col min="12036" max="12036" width="5.375" style="54" customWidth="1"/>
    <col min="12037" max="12037" width="34" style="54" customWidth="1"/>
    <col min="12038" max="12038" width="13.5" style="54" customWidth="1"/>
    <col min="12039" max="12039" width="5.5" style="54" customWidth="1"/>
    <col min="12040" max="12041" width="13.5" style="54" customWidth="1"/>
    <col min="12042" max="12291" width="9" style="54"/>
    <col min="12292" max="12292" width="5.375" style="54" customWidth="1"/>
    <col min="12293" max="12293" width="34" style="54" customWidth="1"/>
    <col min="12294" max="12294" width="13.5" style="54" customWidth="1"/>
    <col min="12295" max="12295" width="5.5" style="54" customWidth="1"/>
    <col min="12296" max="12297" width="13.5" style="54" customWidth="1"/>
    <col min="12298" max="12547" width="9" style="54"/>
    <col min="12548" max="12548" width="5.375" style="54" customWidth="1"/>
    <col min="12549" max="12549" width="34" style="54" customWidth="1"/>
    <col min="12550" max="12550" width="13.5" style="54" customWidth="1"/>
    <col min="12551" max="12551" width="5.5" style="54" customWidth="1"/>
    <col min="12552" max="12553" width="13.5" style="54" customWidth="1"/>
    <col min="12554" max="12803" width="9" style="54"/>
    <col min="12804" max="12804" width="5.375" style="54" customWidth="1"/>
    <col min="12805" max="12805" width="34" style="54" customWidth="1"/>
    <col min="12806" max="12806" width="13.5" style="54" customWidth="1"/>
    <col min="12807" max="12807" width="5.5" style="54" customWidth="1"/>
    <col min="12808" max="12809" width="13.5" style="54" customWidth="1"/>
    <col min="12810" max="13059" width="9" style="54"/>
    <col min="13060" max="13060" width="5.375" style="54" customWidth="1"/>
    <col min="13061" max="13061" width="34" style="54" customWidth="1"/>
    <col min="13062" max="13062" width="13.5" style="54" customWidth="1"/>
    <col min="13063" max="13063" width="5.5" style="54" customWidth="1"/>
    <col min="13064" max="13065" width="13.5" style="54" customWidth="1"/>
    <col min="13066" max="13315" width="9" style="54"/>
    <col min="13316" max="13316" width="5.375" style="54" customWidth="1"/>
    <col min="13317" max="13317" width="34" style="54" customWidth="1"/>
    <col min="13318" max="13318" width="13.5" style="54" customWidth="1"/>
    <col min="13319" max="13319" width="5.5" style="54" customWidth="1"/>
    <col min="13320" max="13321" width="13.5" style="54" customWidth="1"/>
    <col min="13322" max="13571" width="9" style="54"/>
    <col min="13572" max="13572" width="5.375" style="54" customWidth="1"/>
    <col min="13573" max="13573" width="34" style="54" customWidth="1"/>
    <col min="13574" max="13574" width="13.5" style="54" customWidth="1"/>
    <col min="13575" max="13575" width="5.5" style="54" customWidth="1"/>
    <col min="13576" max="13577" width="13.5" style="54" customWidth="1"/>
    <col min="13578" max="13827" width="9" style="54"/>
    <col min="13828" max="13828" width="5.375" style="54" customWidth="1"/>
    <col min="13829" max="13829" width="34" style="54" customWidth="1"/>
    <col min="13830" max="13830" width="13.5" style="54" customWidth="1"/>
    <col min="13831" max="13831" width="5.5" style="54" customWidth="1"/>
    <col min="13832" max="13833" width="13.5" style="54" customWidth="1"/>
    <col min="13834" max="14083" width="9" style="54"/>
    <col min="14084" max="14084" width="5.375" style="54" customWidth="1"/>
    <col min="14085" max="14085" width="34" style="54" customWidth="1"/>
    <col min="14086" max="14086" width="13.5" style="54" customWidth="1"/>
    <col min="14087" max="14087" width="5.5" style="54" customWidth="1"/>
    <col min="14088" max="14089" width="13.5" style="54" customWidth="1"/>
    <col min="14090" max="14339" width="9" style="54"/>
    <col min="14340" max="14340" width="5.375" style="54" customWidth="1"/>
    <col min="14341" max="14341" width="34" style="54" customWidth="1"/>
    <col min="14342" max="14342" width="13.5" style="54" customWidth="1"/>
    <col min="14343" max="14343" width="5.5" style="54" customWidth="1"/>
    <col min="14344" max="14345" width="13.5" style="54" customWidth="1"/>
    <col min="14346" max="14595" width="9" style="54"/>
    <col min="14596" max="14596" width="5.375" style="54" customWidth="1"/>
    <col min="14597" max="14597" width="34" style="54" customWidth="1"/>
    <col min="14598" max="14598" width="13.5" style="54" customWidth="1"/>
    <col min="14599" max="14599" width="5.5" style="54" customWidth="1"/>
    <col min="14600" max="14601" width="13.5" style="54" customWidth="1"/>
    <col min="14602" max="14851" width="9" style="54"/>
    <col min="14852" max="14852" width="5.375" style="54" customWidth="1"/>
    <col min="14853" max="14853" width="34" style="54" customWidth="1"/>
    <col min="14854" max="14854" width="13.5" style="54" customWidth="1"/>
    <col min="14855" max="14855" width="5.5" style="54" customWidth="1"/>
    <col min="14856" max="14857" width="13.5" style="54" customWidth="1"/>
    <col min="14858" max="15107" width="9" style="54"/>
    <col min="15108" max="15108" width="5.375" style="54" customWidth="1"/>
    <col min="15109" max="15109" width="34" style="54" customWidth="1"/>
    <col min="15110" max="15110" width="13.5" style="54" customWidth="1"/>
    <col min="15111" max="15111" width="5.5" style="54" customWidth="1"/>
    <col min="15112" max="15113" width="13.5" style="54" customWidth="1"/>
    <col min="15114" max="15363" width="9" style="54"/>
    <col min="15364" max="15364" width="5.375" style="54" customWidth="1"/>
    <col min="15365" max="15365" width="34" style="54" customWidth="1"/>
    <col min="15366" max="15366" width="13.5" style="54" customWidth="1"/>
    <col min="15367" max="15367" width="5.5" style="54" customWidth="1"/>
    <col min="15368" max="15369" width="13.5" style="54" customWidth="1"/>
    <col min="15370" max="15619" width="9" style="54"/>
    <col min="15620" max="15620" width="5.375" style="54" customWidth="1"/>
    <col min="15621" max="15621" width="34" style="54" customWidth="1"/>
    <col min="15622" max="15622" width="13.5" style="54" customWidth="1"/>
    <col min="15623" max="15623" width="5.5" style="54" customWidth="1"/>
    <col min="15624" max="15625" width="13.5" style="54" customWidth="1"/>
    <col min="15626" max="15875" width="9" style="54"/>
    <col min="15876" max="15876" width="5.375" style="54" customWidth="1"/>
    <col min="15877" max="15877" width="34" style="54" customWidth="1"/>
    <col min="15878" max="15878" width="13.5" style="54" customWidth="1"/>
    <col min="15879" max="15879" width="5.5" style="54" customWidth="1"/>
    <col min="15880" max="15881" width="13.5" style="54" customWidth="1"/>
    <col min="15882" max="16131" width="9" style="54"/>
    <col min="16132" max="16132" width="5.375" style="54" customWidth="1"/>
    <col min="16133" max="16133" width="34" style="54" customWidth="1"/>
    <col min="16134" max="16134" width="13.5" style="54" customWidth="1"/>
    <col min="16135" max="16135" width="5.5" style="54" customWidth="1"/>
    <col min="16136" max="16137" width="13.5" style="54" customWidth="1"/>
    <col min="16138" max="16384" width="9" style="54"/>
  </cols>
  <sheetData>
    <row r="1" spans="1:10" ht="39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10" s="48" customFormat="1" ht="33.75" customHeight="1">
      <c r="A2" s="109" t="s">
        <v>1</v>
      </c>
      <c r="B2" s="110"/>
      <c r="C2" s="111"/>
      <c r="D2" s="94" t="s">
        <v>2</v>
      </c>
      <c r="E2" s="95"/>
      <c r="F2" s="56" t="s">
        <v>3</v>
      </c>
      <c r="G2" s="91" t="s">
        <v>4</v>
      </c>
      <c r="H2" s="93"/>
      <c r="I2" s="56" t="s">
        <v>5</v>
      </c>
      <c r="J2" s="76"/>
    </row>
    <row r="3" spans="1:10" s="49" customFormat="1" ht="33.75" customHeight="1">
      <c r="A3" s="96" t="s">
        <v>6</v>
      </c>
      <c r="B3" s="99" t="s">
        <v>7</v>
      </c>
      <c r="C3" s="59" t="s">
        <v>8</v>
      </c>
      <c r="D3" s="60">
        <f>67.16*12</f>
        <v>805.92</v>
      </c>
      <c r="E3" s="100">
        <f>SUM(D3:D4)</f>
        <v>864.36</v>
      </c>
      <c r="F3" s="61">
        <v>0.5</v>
      </c>
      <c r="G3" s="60">
        <f t="shared" ref="G3:G14" si="0">D3*F3</f>
        <v>402.96</v>
      </c>
      <c r="H3" s="100">
        <f>SUM(G3:G4)</f>
        <v>432.18</v>
      </c>
      <c r="I3" s="58" t="s">
        <v>9</v>
      </c>
      <c r="J3" s="77"/>
    </row>
    <row r="4" spans="1:10" s="49" customFormat="1" ht="33.75" customHeight="1">
      <c r="A4" s="97"/>
      <c r="B4" s="99"/>
      <c r="C4" s="59" t="s">
        <v>10</v>
      </c>
      <c r="D4" s="60">
        <f>4.87*12</f>
        <v>58.44</v>
      </c>
      <c r="E4" s="100"/>
      <c r="F4" s="61">
        <v>0.5</v>
      </c>
      <c r="G4" s="60">
        <f t="shared" si="0"/>
        <v>29.22</v>
      </c>
      <c r="H4" s="100"/>
      <c r="I4" s="58" t="s">
        <v>11</v>
      </c>
      <c r="J4" s="77"/>
    </row>
    <row r="5" spans="1:10" s="49" customFormat="1" ht="33.75" customHeight="1">
      <c r="A5" s="97"/>
      <c r="B5" s="96" t="s">
        <v>12</v>
      </c>
      <c r="C5" s="59" t="s">
        <v>13</v>
      </c>
      <c r="D5" s="62">
        <f>64.71*12</f>
        <v>776.52</v>
      </c>
      <c r="E5" s="101">
        <f>SUM(D5:D6)</f>
        <v>834.24</v>
      </c>
      <c r="F5" s="61">
        <v>0.5</v>
      </c>
      <c r="G5" s="60">
        <f t="shared" si="0"/>
        <v>388.26</v>
      </c>
      <c r="H5" s="101">
        <f>SUM(G5:G6)</f>
        <v>417.12</v>
      </c>
      <c r="I5" s="58" t="s">
        <v>9</v>
      </c>
      <c r="J5" s="77"/>
    </row>
    <row r="6" spans="1:10" s="49" customFormat="1" ht="33.75" customHeight="1">
      <c r="A6" s="97"/>
      <c r="B6" s="98"/>
      <c r="C6" s="59" t="s">
        <v>14</v>
      </c>
      <c r="D6" s="62">
        <f>4.81*12</f>
        <v>57.72</v>
      </c>
      <c r="E6" s="102"/>
      <c r="F6" s="61">
        <v>0.5</v>
      </c>
      <c r="G6" s="60">
        <f t="shared" si="0"/>
        <v>28.86</v>
      </c>
      <c r="H6" s="103"/>
      <c r="I6" s="58" t="s">
        <v>11</v>
      </c>
      <c r="J6" s="77"/>
    </row>
    <row r="7" spans="1:10" s="50" customFormat="1" ht="33.75" customHeight="1">
      <c r="A7" s="97"/>
      <c r="B7" s="99" t="s">
        <v>15</v>
      </c>
      <c r="C7" s="59" t="s">
        <v>16</v>
      </c>
      <c r="D7" s="60">
        <f>1.94*12+316.48</f>
        <v>339.76</v>
      </c>
      <c r="E7" s="100">
        <f>SUM(D7:D12)</f>
        <v>873.09508000000005</v>
      </c>
      <c r="F7" s="61">
        <v>0.5</v>
      </c>
      <c r="G7" s="60">
        <f t="shared" si="0"/>
        <v>169.88</v>
      </c>
      <c r="H7" s="101">
        <f>SUM(G7:G12)</f>
        <v>436.54754000000003</v>
      </c>
      <c r="I7" s="58" t="s">
        <v>17</v>
      </c>
      <c r="J7" s="75"/>
    </row>
    <row r="8" spans="1:10" s="50" customFormat="1" ht="33.75" customHeight="1">
      <c r="A8" s="97"/>
      <c r="B8" s="99"/>
      <c r="C8" s="59" t="s">
        <v>18</v>
      </c>
      <c r="D8" s="60">
        <f>131.87*0.097*12+0.94*12</f>
        <v>164.77668</v>
      </c>
      <c r="E8" s="100"/>
      <c r="F8" s="61">
        <v>0.5</v>
      </c>
      <c r="G8" s="60">
        <f t="shared" si="0"/>
        <v>82.388339999999999</v>
      </c>
      <c r="H8" s="104"/>
      <c r="I8" s="58" t="s">
        <v>17</v>
      </c>
      <c r="J8" s="75"/>
    </row>
    <row r="9" spans="1:10" s="50" customFormat="1" ht="33.75" customHeight="1">
      <c r="A9" s="97"/>
      <c r="B9" s="99"/>
      <c r="C9" s="59" t="s">
        <v>19</v>
      </c>
      <c r="D9" s="60">
        <f>131.87*12*0.01+0.097*12</f>
        <v>16.988399999999999</v>
      </c>
      <c r="E9" s="100"/>
      <c r="F9" s="61">
        <v>0.5</v>
      </c>
      <c r="G9" s="60">
        <f t="shared" si="0"/>
        <v>8.4941999999999993</v>
      </c>
      <c r="H9" s="104"/>
      <c r="I9" s="58" t="s">
        <v>17</v>
      </c>
      <c r="J9" s="75"/>
    </row>
    <row r="10" spans="1:10" s="50" customFormat="1" ht="33.75" customHeight="1">
      <c r="A10" s="97"/>
      <c r="B10" s="99"/>
      <c r="C10" s="59" t="s">
        <v>20</v>
      </c>
      <c r="D10" s="60">
        <v>135.72</v>
      </c>
      <c r="E10" s="100"/>
      <c r="F10" s="61">
        <v>0.5</v>
      </c>
      <c r="G10" s="60">
        <f t="shared" si="0"/>
        <v>67.86</v>
      </c>
      <c r="H10" s="104"/>
      <c r="I10" s="58" t="s">
        <v>17</v>
      </c>
      <c r="J10" s="75"/>
    </row>
    <row r="11" spans="1:10" s="50" customFormat="1" ht="33.75" customHeight="1">
      <c r="A11" s="97"/>
      <c r="B11" s="99"/>
      <c r="C11" s="59" t="s">
        <v>21</v>
      </c>
      <c r="D11" s="60">
        <v>203.85</v>
      </c>
      <c r="E11" s="100"/>
      <c r="F11" s="61">
        <v>0.5</v>
      </c>
      <c r="G11" s="60">
        <f t="shared" si="0"/>
        <v>101.925</v>
      </c>
      <c r="H11" s="104"/>
      <c r="I11" s="58" t="s">
        <v>17</v>
      </c>
      <c r="J11" s="75"/>
    </row>
    <row r="12" spans="1:10" s="50" customFormat="1" ht="33.75" customHeight="1">
      <c r="A12" s="97"/>
      <c r="B12" s="99"/>
      <c r="C12" s="59" t="s">
        <v>22</v>
      </c>
      <c r="D12" s="60">
        <v>12</v>
      </c>
      <c r="E12" s="100"/>
      <c r="F12" s="61">
        <v>0.5</v>
      </c>
      <c r="G12" s="60">
        <f t="shared" si="0"/>
        <v>6</v>
      </c>
      <c r="H12" s="102"/>
      <c r="I12" s="58"/>
      <c r="J12" s="75"/>
    </row>
    <row r="13" spans="1:10" s="50" customFormat="1" ht="33.75" customHeight="1">
      <c r="A13" s="97"/>
      <c r="B13" s="58" t="s">
        <v>23</v>
      </c>
      <c r="C13" s="59" t="s">
        <v>24</v>
      </c>
      <c r="D13" s="112">
        <v>79.930000000000007</v>
      </c>
      <c r="E13" s="113"/>
      <c r="F13" s="61">
        <v>1</v>
      </c>
      <c r="G13" s="112">
        <v>79.930000000000007</v>
      </c>
      <c r="H13" s="113"/>
      <c r="I13" s="58" t="s">
        <v>25</v>
      </c>
      <c r="J13" s="75"/>
    </row>
    <row r="14" spans="1:10" s="50" customFormat="1" ht="33.75" hidden="1" customHeight="1">
      <c r="A14" s="97"/>
      <c r="B14" s="57" t="s">
        <v>26</v>
      </c>
      <c r="C14" s="59" t="s">
        <v>27</v>
      </c>
      <c r="D14" s="60"/>
      <c r="E14" s="63">
        <f>SUM(D14:D14)</f>
        <v>0</v>
      </c>
      <c r="F14" s="61">
        <v>1</v>
      </c>
      <c r="G14" s="60">
        <f t="shared" si="0"/>
        <v>0</v>
      </c>
      <c r="H14" s="63">
        <f>SUM(G14:G14)</f>
        <v>0</v>
      </c>
      <c r="I14" s="58"/>
      <c r="J14" s="75"/>
    </row>
    <row r="15" spans="1:10" s="51" customFormat="1" ht="33.75" customHeight="1">
      <c r="A15" s="98"/>
      <c r="B15" s="64"/>
      <c r="C15" s="55" t="s">
        <v>28</v>
      </c>
      <c r="D15" s="94">
        <f>E14+D13+E7+E5+E3</f>
        <v>2651.6250799999998</v>
      </c>
      <c r="E15" s="95"/>
      <c r="F15" s="65"/>
      <c r="G15" s="94">
        <f>H14+G13+H7+H5+H3</f>
        <v>1365.77754</v>
      </c>
      <c r="H15" s="95"/>
      <c r="I15" s="78"/>
      <c r="J15" s="79"/>
    </row>
    <row r="16" spans="1:10" s="50" customFormat="1" ht="33.75" customHeight="1">
      <c r="A16" s="96" t="s">
        <v>29</v>
      </c>
      <c r="B16" s="66"/>
      <c r="C16" s="67" t="s">
        <v>30</v>
      </c>
      <c r="D16" s="62">
        <v>40</v>
      </c>
      <c r="E16" s="100">
        <f>SUM(D16:D20)</f>
        <v>291.5</v>
      </c>
      <c r="F16" s="61">
        <v>1</v>
      </c>
      <c r="G16" s="60">
        <f>D16*F16</f>
        <v>40</v>
      </c>
      <c r="H16" s="101">
        <f>SUM(G16:G20)</f>
        <v>205.75</v>
      </c>
      <c r="I16" s="80"/>
      <c r="J16" s="75"/>
    </row>
    <row r="17" spans="1:10" s="50" customFormat="1" ht="33.75" customHeight="1">
      <c r="A17" s="97"/>
      <c r="B17" s="68"/>
      <c r="C17" s="67" t="s">
        <v>31</v>
      </c>
      <c r="D17" s="62">
        <v>40</v>
      </c>
      <c r="E17" s="100"/>
      <c r="F17" s="61">
        <v>1</v>
      </c>
      <c r="G17" s="60">
        <f t="shared" ref="G17:G18" si="1">D17*F17</f>
        <v>40</v>
      </c>
      <c r="H17" s="104"/>
      <c r="I17" s="80"/>
      <c r="J17" s="75"/>
    </row>
    <row r="18" spans="1:10" s="50" customFormat="1" ht="33.75" customHeight="1">
      <c r="A18" s="97"/>
      <c r="B18" s="68"/>
      <c r="C18" s="67" t="s">
        <v>32</v>
      </c>
      <c r="D18" s="62">
        <v>40</v>
      </c>
      <c r="E18" s="100"/>
      <c r="F18" s="61">
        <v>1</v>
      </c>
      <c r="G18" s="60">
        <f t="shared" si="1"/>
        <v>40</v>
      </c>
      <c r="H18" s="104"/>
      <c r="I18" s="80"/>
      <c r="J18" s="75"/>
    </row>
    <row r="19" spans="1:10" s="50" customFormat="1" ht="33.75" customHeight="1">
      <c r="A19" s="97"/>
      <c r="B19" s="97" t="s">
        <v>33</v>
      </c>
      <c r="C19" s="67" t="s">
        <v>34</v>
      </c>
      <c r="D19" s="62">
        <v>8.35</v>
      </c>
      <c r="E19" s="100"/>
      <c r="F19" s="61">
        <v>1</v>
      </c>
      <c r="G19" s="60">
        <v>8.35</v>
      </c>
      <c r="H19" s="104"/>
      <c r="I19" s="80"/>
      <c r="J19" s="75"/>
    </row>
    <row r="20" spans="1:10" s="50" customFormat="1" ht="33.75" customHeight="1">
      <c r="A20" s="97"/>
      <c r="B20" s="97"/>
      <c r="C20" s="69" t="s">
        <v>35</v>
      </c>
      <c r="D20" s="62">
        <v>163.15</v>
      </c>
      <c r="E20" s="100"/>
      <c r="F20" s="61">
        <v>0.5</v>
      </c>
      <c r="G20" s="60">
        <v>77.400000000000006</v>
      </c>
      <c r="H20" s="102"/>
      <c r="I20" s="80"/>
      <c r="J20" s="75"/>
    </row>
    <row r="21" spans="1:10" s="51" customFormat="1" ht="33.75" customHeight="1">
      <c r="A21" s="98"/>
      <c r="B21" s="64"/>
      <c r="C21" s="55" t="s">
        <v>28</v>
      </c>
      <c r="D21" s="94">
        <f>E16</f>
        <v>291.5</v>
      </c>
      <c r="E21" s="95"/>
      <c r="F21" s="65"/>
      <c r="G21" s="94">
        <f>H16</f>
        <v>205.75</v>
      </c>
      <c r="H21" s="95"/>
      <c r="I21" s="73"/>
      <c r="J21" s="79"/>
    </row>
    <row r="22" spans="1:10" s="51" customFormat="1" ht="33.75" customHeight="1">
      <c r="A22" s="84" t="s">
        <v>36</v>
      </c>
      <c r="B22" s="85"/>
      <c r="C22" s="70" t="s">
        <v>37</v>
      </c>
      <c r="D22" s="81">
        <v>70</v>
      </c>
      <c r="E22" s="90">
        <f>SUM(D22:D27)</f>
        <v>708</v>
      </c>
      <c r="F22" s="61">
        <v>1</v>
      </c>
      <c r="G22" s="71">
        <f>D22</f>
        <v>70</v>
      </c>
      <c r="H22" s="105">
        <f>SUM(G22:G26)</f>
        <v>678</v>
      </c>
      <c r="I22" s="73"/>
      <c r="J22" s="79"/>
    </row>
    <row r="23" spans="1:10" s="51" customFormat="1" ht="33.75" customHeight="1">
      <c r="A23" s="86"/>
      <c r="B23" s="87"/>
      <c r="C23" s="70" t="s">
        <v>38</v>
      </c>
      <c r="D23" s="81">
        <v>60</v>
      </c>
      <c r="E23" s="90"/>
      <c r="F23" s="61">
        <v>1</v>
      </c>
      <c r="G23" s="71">
        <f t="shared" ref="G23:G26" si="2">D23</f>
        <v>60</v>
      </c>
      <c r="H23" s="106"/>
      <c r="I23" s="73"/>
      <c r="J23" s="79"/>
    </row>
    <row r="24" spans="1:10" s="51" customFormat="1" ht="33.75" customHeight="1">
      <c r="A24" s="86"/>
      <c r="B24" s="87"/>
      <c r="C24" s="70" t="s">
        <v>39</v>
      </c>
      <c r="D24" s="81">
        <v>450</v>
      </c>
      <c r="E24" s="90"/>
      <c r="F24" s="61">
        <v>1</v>
      </c>
      <c r="G24" s="71">
        <v>450</v>
      </c>
      <c r="H24" s="106"/>
      <c r="I24" s="73"/>
      <c r="J24" s="79"/>
    </row>
    <row r="25" spans="1:10" s="51" customFormat="1" ht="33.75" customHeight="1">
      <c r="A25" s="86"/>
      <c r="B25" s="87"/>
      <c r="C25" s="72" t="s">
        <v>40</v>
      </c>
      <c r="D25" s="81">
        <v>20</v>
      </c>
      <c r="E25" s="90"/>
      <c r="F25" s="61">
        <v>1</v>
      </c>
      <c r="G25" s="71">
        <f t="shared" si="2"/>
        <v>20</v>
      </c>
      <c r="H25" s="106"/>
      <c r="I25" s="73"/>
      <c r="J25" s="79"/>
    </row>
    <row r="26" spans="1:10" s="51" customFormat="1" ht="33.75" customHeight="1">
      <c r="A26" s="86"/>
      <c r="B26" s="87"/>
      <c r="C26" s="72" t="s">
        <v>41</v>
      </c>
      <c r="D26" s="81">
        <v>78</v>
      </c>
      <c r="E26" s="90"/>
      <c r="F26" s="61">
        <v>1</v>
      </c>
      <c r="G26" s="71">
        <f t="shared" si="2"/>
        <v>78</v>
      </c>
      <c r="H26" s="107"/>
      <c r="I26" s="73"/>
      <c r="J26" s="79"/>
    </row>
    <row r="27" spans="1:10" s="51" customFormat="1" ht="33.75" customHeight="1">
      <c r="A27" s="86"/>
      <c r="B27" s="87"/>
      <c r="C27" s="83" t="s">
        <v>69</v>
      </c>
      <c r="D27" s="81">
        <v>30</v>
      </c>
      <c r="E27" s="90"/>
      <c r="F27" s="61"/>
      <c r="G27" s="81"/>
      <c r="H27" s="82"/>
      <c r="I27" s="73"/>
      <c r="J27" s="79"/>
    </row>
    <row r="28" spans="1:10" s="51" customFormat="1" ht="33.75" customHeight="1">
      <c r="A28" s="88"/>
      <c r="B28" s="89"/>
      <c r="C28" s="55" t="s">
        <v>28</v>
      </c>
      <c r="D28" s="94">
        <f>E22</f>
        <v>708</v>
      </c>
      <c r="E28" s="95"/>
      <c r="F28" s="65"/>
      <c r="G28" s="94">
        <f>H22</f>
        <v>678</v>
      </c>
      <c r="H28" s="95"/>
      <c r="I28" s="73"/>
      <c r="J28" s="79"/>
    </row>
    <row r="29" spans="1:10" s="51" customFormat="1" ht="33.75" customHeight="1">
      <c r="A29" s="91" t="s">
        <v>42</v>
      </c>
      <c r="B29" s="92"/>
      <c r="C29" s="93"/>
      <c r="D29" s="94">
        <f>D28+D21+D15</f>
        <v>3651.1250799999998</v>
      </c>
      <c r="E29" s="95"/>
      <c r="F29" s="73"/>
      <c r="G29" s="94">
        <f>G28+G21+G15</f>
        <v>2249.52754</v>
      </c>
      <c r="H29" s="95"/>
      <c r="I29" s="73"/>
      <c r="J29" s="79"/>
    </row>
    <row r="30" spans="1:10" s="50" customFormat="1">
      <c r="A30" s="74"/>
      <c r="B30" s="74"/>
      <c r="C30" s="74"/>
      <c r="D30" s="75"/>
      <c r="E30" s="75"/>
      <c r="J30" s="75"/>
    </row>
    <row r="31" spans="1:10" s="50" customFormat="1">
      <c r="A31" s="74"/>
      <c r="B31" s="74"/>
      <c r="C31" s="74"/>
      <c r="D31" s="75"/>
      <c r="E31" s="75"/>
      <c r="J31" s="75"/>
    </row>
    <row r="32" spans="1:10" s="50" customFormat="1">
      <c r="A32" s="74"/>
      <c r="B32" s="74"/>
      <c r="C32" s="74"/>
      <c r="D32" s="75"/>
      <c r="E32" s="75"/>
      <c r="H32" s="75"/>
      <c r="J32" s="75"/>
    </row>
    <row r="33" spans="1:10" s="50" customFormat="1">
      <c r="A33" s="74"/>
      <c r="B33" s="74"/>
      <c r="C33" s="74"/>
      <c r="D33" s="75"/>
      <c r="E33" s="75"/>
      <c r="J33" s="75"/>
    </row>
    <row r="34" spans="1:10" s="50" customFormat="1">
      <c r="A34" s="74"/>
      <c r="B34" s="74"/>
      <c r="C34" s="74"/>
      <c r="D34" s="75"/>
      <c r="E34" s="75"/>
      <c r="J34" s="75"/>
    </row>
    <row r="35" spans="1:10" s="50" customFormat="1">
      <c r="A35" s="74"/>
      <c r="B35" s="74"/>
      <c r="C35" s="74"/>
      <c r="D35" s="75"/>
      <c r="E35" s="75"/>
      <c r="J35" s="75"/>
    </row>
    <row r="36" spans="1:10" s="50" customFormat="1">
      <c r="A36" s="74"/>
      <c r="B36" s="74"/>
      <c r="C36" s="74"/>
      <c r="D36" s="75"/>
      <c r="E36" s="75"/>
      <c r="J36" s="75"/>
    </row>
    <row r="37" spans="1:10" s="50" customFormat="1">
      <c r="A37" s="74"/>
      <c r="B37" s="74"/>
      <c r="C37" s="74"/>
      <c r="D37" s="75"/>
      <c r="E37" s="75"/>
      <c r="J37" s="75"/>
    </row>
    <row r="38" spans="1:10" s="50" customFormat="1">
      <c r="A38" s="74"/>
      <c r="B38" s="74"/>
      <c r="C38" s="74"/>
      <c r="D38" s="75"/>
      <c r="E38" s="75"/>
      <c r="J38" s="75"/>
    </row>
    <row r="39" spans="1:10" s="50" customFormat="1">
      <c r="A39" s="74"/>
      <c r="B39" s="74"/>
      <c r="C39" s="74"/>
      <c r="D39" s="75"/>
      <c r="E39" s="75"/>
      <c r="J39" s="75"/>
    </row>
    <row r="40" spans="1:10" s="50" customFormat="1">
      <c r="A40" s="74"/>
      <c r="B40" s="74"/>
      <c r="C40" s="74"/>
      <c r="D40" s="75"/>
      <c r="E40" s="75"/>
      <c r="J40" s="75"/>
    </row>
    <row r="41" spans="1:10" s="50" customFormat="1">
      <c r="A41" s="74"/>
      <c r="B41" s="74"/>
      <c r="C41" s="74"/>
      <c r="D41" s="75"/>
      <c r="E41" s="75"/>
      <c r="J41" s="75"/>
    </row>
    <row r="42" spans="1:10" s="50" customFormat="1">
      <c r="A42" s="74"/>
      <c r="B42" s="74"/>
      <c r="C42" s="74"/>
      <c r="D42" s="75"/>
      <c r="E42" s="75"/>
      <c r="J42" s="75"/>
    </row>
    <row r="43" spans="1:10" s="50" customFormat="1">
      <c r="A43" s="74"/>
      <c r="B43" s="74"/>
      <c r="C43" s="74"/>
      <c r="D43" s="75"/>
      <c r="E43" s="75"/>
      <c r="J43" s="75"/>
    </row>
    <row r="44" spans="1:10" s="50" customFormat="1">
      <c r="A44" s="74"/>
      <c r="B44" s="74"/>
      <c r="C44" s="74"/>
      <c r="D44" s="75"/>
      <c r="E44" s="75"/>
      <c r="J44" s="75"/>
    </row>
    <row r="45" spans="1:10" s="50" customFormat="1">
      <c r="A45" s="74"/>
      <c r="B45" s="74"/>
      <c r="C45" s="74"/>
      <c r="D45" s="75"/>
      <c r="E45" s="75"/>
      <c r="J45" s="75"/>
    </row>
    <row r="46" spans="1:10" s="50" customFormat="1">
      <c r="A46" s="74"/>
      <c r="B46" s="74"/>
      <c r="C46" s="74"/>
      <c r="D46" s="75"/>
      <c r="E46" s="75"/>
      <c r="J46" s="75"/>
    </row>
    <row r="47" spans="1:10" s="50" customFormat="1">
      <c r="A47" s="74"/>
      <c r="B47" s="74"/>
      <c r="C47" s="74"/>
      <c r="D47" s="75"/>
      <c r="E47" s="75"/>
      <c r="J47" s="75"/>
    </row>
    <row r="48" spans="1:10" s="50" customFormat="1">
      <c r="A48" s="74"/>
      <c r="B48" s="74"/>
      <c r="C48" s="74"/>
      <c r="D48" s="75"/>
      <c r="E48" s="75"/>
      <c r="J48" s="75"/>
    </row>
    <row r="49" spans="1:10" s="50" customFormat="1">
      <c r="A49" s="74"/>
      <c r="B49" s="74"/>
      <c r="C49" s="74"/>
      <c r="D49" s="75"/>
      <c r="E49" s="75"/>
      <c r="J49" s="75"/>
    </row>
    <row r="50" spans="1:10" s="50" customFormat="1">
      <c r="A50" s="74"/>
      <c r="B50" s="74"/>
      <c r="C50" s="74"/>
      <c r="D50" s="75"/>
      <c r="E50" s="75"/>
      <c r="J50" s="75"/>
    </row>
    <row r="51" spans="1:10" s="50" customFormat="1">
      <c r="A51" s="74"/>
      <c r="B51" s="74"/>
      <c r="C51" s="74"/>
      <c r="D51" s="75"/>
      <c r="E51" s="75"/>
      <c r="J51" s="75"/>
    </row>
    <row r="52" spans="1:10" s="50" customFormat="1">
      <c r="A52" s="74"/>
      <c r="B52" s="74"/>
      <c r="C52" s="74"/>
      <c r="D52" s="75"/>
      <c r="E52" s="75"/>
      <c r="J52" s="75"/>
    </row>
    <row r="53" spans="1:10" s="50" customFormat="1">
      <c r="A53" s="74"/>
      <c r="B53" s="74"/>
      <c r="C53" s="74"/>
      <c r="D53" s="75"/>
      <c r="E53" s="75"/>
      <c r="J53" s="75"/>
    </row>
    <row r="54" spans="1:10" s="50" customFormat="1">
      <c r="A54" s="74"/>
      <c r="B54" s="74"/>
      <c r="C54" s="74"/>
      <c r="D54" s="75"/>
      <c r="E54" s="75"/>
      <c r="J54" s="75"/>
    </row>
    <row r="55" spans="1:10" s="50" customFormat="1">
      <c r="A55" s="74"/>
      <c r="B55" s="74"/>
      <c r="C55" s="74"/>
      <c r="D55" s="75"/>
      <c r="E55" s="75"/>
      <c r="J55" s="75"/>
    </row>
    <row r="56" spans="1:10" s="50" customFormat="1">
      <c r="A56" s="74"/>
      <c r="B56" s="74"/>
      <c r="C56" s="74"/>
      <c r="D56" s="75"/>
      <c r="E56" s="75"/>
      <c r="J56" s="75"/>
    </row>
    <row r="57" spans="1:10" s="50" customFormat="1">
      <c r="A57" s="74"/>
      <c r="B57" s="74"/>
      <c r="C57" s="74"/>
      <c r="D57" s="75"/>
      <c r="E57" s="75"/>
      <c r="J57" s="75"/>
    </row>
    <row r="58" spans="1:10" s="50" customFormat="1">
      <c r="A58" s="74"/>
      <c r="B58" s="74"/>
      <c r="C58" s="74"/>
      <c r="D58" s="75"/>
      <c r="E58" s="75"/>
      <c r="J58" s="75"/>
    </row>
    <row r="59" spans="1:10" s="50" customFormat="1">
      <c r="A59" s="74"/>
      <c r="B59" s="74"/>
      <c r="C59" s="74"/>
      <c r="D59" s="75"/>
      <c r="E59" s="75"/>
      <c r="J59" s="75"/>
    </row>
  </sheetData>
  <mergeCells count="32">
    <mergeCell ref="A1:I1"/>
    <mergeCell ref="A2:C2"/>
    <mergeCell ref="D2:E2"/>
    <mergeCell ref="G2:H2"/>
    <mergeCell ref="D13:E13"/>
    <mergeCell ref="G13:H13"/>
    <mergeCell ref="H7:H12"/>
    <mergeCell ref="D21:E21"/>
    <mergeCell ref="G21:H21"/>
    <mergeCell ref="D28:E28"/>
    <mergeCell ref="G28:H28"/>
    <mergeCell ref="H16:H20"/>
    <mergeCell ref="H22:H26"/>
    <mergeCell ref="E3:E4"/>
    <mergeCell ref="E5:E6"/>
    <mergeCell ref="E7:E12"/>
    <mergeCell ref="E16:E20"/>
    <mergeCell ref="H3:H4"/>
    <mergeCell ref="H5:H6"/>
    <mergeCell ref="D15:E15"/>
    <mergeCell ref="G15:H15"/>
    <mergeCell ref="A3:A15"/>
    <mergeCell ref="A16:A21"/>
    <mergeCell ref="B3:B4"/>
    <mergeCell ref="B5:B6"/>
    <mergeCell ref="B7:B12"/>
    <mergeCell ref="B19:B20"/>
    <mergeCell ref="A22:B28"/>
    <mergeCell ref="E22:E27"/>
    <mergeCell ref="A29:C29"/>
    <mergeCell ref="D29:E29"/>
    <mergeCell ref="G29:H29"/>
  </mergeCells>
  <phoneticPr fontId="9" type="noConversion"/>
  <pageMargins left="0.69930555555555596" right="0.69930555555555596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opLeftCell="A16" workbookViewId="0">
      <selection activeCell="C13" sqref="C13"/>
    </sheetView>
  </sheetViews>
  <sheetFormatPr defaultColWidth="9" defaultRowHeight="13.5"/>
  <cols>
    <col min="1" max="1" width="5.375" style="38" customWidth="1"/>
    <col min="2" max="2" width="8.125" style="38" customWidth="1"/>
    <col min="3" max="3" width="26.5" style="38" customWidth="1"/>
    <col min="4" max="4" width="12" style="39" customWidth="1"/>
    <col min="5" max="5" width="10.875" style="39" customWidth="1"/>
    <col min="6" max="6" width="5.625" customWidth="1"/>
    <col min="7" max="7" width="11.125" style="40" customWidth="1"/>
    <col min="8" max="8" width="16.625" customWidth="1"/>
  </cols>
  <sheetData>
    <row r="1" spans="1:9" ht="46.5" customHeight="1">
      <c r="A1" s="131" t="s">
        <v>43</v>
      </c>
      <c r="B1" s="131"/>
      <c r="C1" s="131"/>
      <c r="D1" s="131"/>
      <c r="E1" s="131"/>
      <c r="F1" s="131"/>
      <c r="G1" s="131"/>
      <c r="H1" s="131"/>
    </row>
    <row r="2" spans="1:9" s="37" customFormat="1" ht="26.25" customHeight="1">
      <c r="A2" s="114" t="s">
        <v>1</v>
      </c>
      <c r="B2" s="118"/>
      <c r="C2" s="115"/>
      <c r="D2" s="132" t="s">
        <v>2</v>
      </c>
      <c r="E2" s="133"/>
      <c r="F2" s="41" t="s">
        <v>3</v>
      </c>
      <c r="G2" s="42" t="s">
        <v>44</v>
      </c>
      <c r="H2" s="41" t="s">
        <v>5</v>
      </c>
    </row>
    <row r="3" spans="1:9" s="37" customFormat="1" ht="30.75" customHeight="1">
      <c r="A3" s="122" t="s">
        <v>6</v>
      </c>
      <c r="B3" s="122" t="s">
        <v>45</v>
      </c>
      <c r="C3" s="43" t="s">
        <v>46</v>
      </c>
      <c r="D3" s="21">
        <v>59.74</v>
      </c>
      <c r="E3" s="137">
        <f>SUM(D3:D6)</f>
        <v>1914.32</v>
      </c>
      <c r="F3" s="44">
        <v>0.5</v>
      </c>
      <c r="G3" s="45">
        <f t="shared" ref="G3:G14" si="0">D3*F3</f>
        <v>29.87</v>
      </c>
      <c r="H3" s="41"/>
    </row>
    <row r="4" spans="1:9" ht="36" customHeight="1">
      <c r="A4" s="123"/>
      <c r="B4" s="123"/>
      <c r="C4" s="43" t="s">
        <v>47</v>
      </c>
      <c r="D4" s="21">
        <v>121.3</v>
      </c>
      <c r="E4" s="123"/>
      <c r="F4" s="44">
        <v>0.5</v>
      </c>
      <c r="G4" s="45">
        <f t="shared" si="0"/>
        <v>60.65</v>
      </c>
      <c r="H4" s="46"/>
    </row>
    <row r="5" spans="1:9" ht="42.75" customHeight="1">
      <c r="A5" s="123"/>
      <c r="B5" s="123"/>
      <c r="C5" s="43" t="s">
        <v>48</v>
      </c>
      <c r="D5" s="21">
        <v>71.16</v>
      </c>
      <c r="E5" s="123"/>
      <c r="F5" s="44">
        <v>0.5</v>
      </c>
      <c r="G5" s="45">
        <f t="shared" si="0"/>
        <v>35.58</v>
      </c>
      <c r="H5" s="46"/>
    </row>
    <row r="6" spans="1:9" ht="36" customHeight="1">
      <c r="A6" s="123"/>
      <c r="B6" s="124"/>
      <c r="C6" s="43" t="s">
        <v>49</v>
      </c>
      <c r="D6" s="21">
        <v>1662.12</v>
      </c>
      <c r="E6" s="124"/>
      <c r="F6" s="44">
        <v>0.5</v>
      </c>
      <c r="G6" s="45">
        <f t="shared" si="0"/>
        <v>831.06</v>
      </c>
      <c r="H6" s="47" t="s">
        <v>50</v>
      </c>
    </row>
    <row r="7" spans="1:9" ht="33" customHeight="1">
      <c r="A7" s="123"/>
      <c r="B7" s="134" t="s">
        <v>51</v>
      </c>
      <c r="C7" s="43" t="s">
        <v>52</v>
      </c>
      <c r="D7" s="21">
        <v>332.42</v>
      </c>
      <c r="E7" s="127">
        <f>SUM(D7:D14)</f>
        <v>1901.85</v>
      </c>
      <c r="F7" s="44">
        <v>0.5</v>
      </c>
      <c r="G7" s="45">
        <f t="shared" si="0"/>
        <v>166.21</v>
      </c>
      <c r="H7" s="46"/>
    </row>
    <row r="8" spans="1:9" ht="33" customHeight="1">
      <c r="A8" s="123"/>
      <c r="B8" s="135"/>
      <c r="C8" s="43" t="s">
        <v>53</v>
      </c>
      <c r="D8" s="21">
        <v>161.26</v>
      </c>
      <c r="E8" s="138"/>
      <c r="F8" s="44">
        <v>0.5</v>
      </c>
      <c r="G8" s="45">
        <f t="shared" si="0"/>
        <v>80.63</v>
      </c>
      <c r="H8" s="46"/>
      <c r="I8" s="39"/>
    </row>
    <row r="9" spans="1:9" ht="33" customHeight="1">
      <c r="A9" s="123"/>
      <c r="B9" s="135"/>
      <c r="C9" s="43" t="s">
        <v>54</v>
      </c>
      <c r="D9" s="21">
        <v>16.62</v>
      </c>
      <c r="E9" s="138"/>
      <c r="F9" s="44">
        <v>0.5</v>
      </c>
      <c r="G9" s="45">
        <f t="shared" si="0"/>
        <v>8.31</v>
      </c>
      <c r="H9" s="46"/>
    </row>
    <row r="10" spans="1:9" ht="33" customHeight="1">
      <c r="A10" s="123"/>
      <c r="B10" s="135"/>
      <c r="C10" s="43" t="s">
        <v>55</v>
      </c>
      <c r="D10" s="21">
        <v>132.97</v>
      </c>
      <c r="E10" s="138"/>
      <c r="F10" s="44">
        <v>0.5</v>
      </c>
      <c r="G10" s="45">
        <f t="shared" si="0"/>
        <v>66.484999999999999</v>
      </c>
      <c r="H10" s="46"/>
    </row>
    <row r="11" spans="1:9" ht="33" customHeight="1">
      <c r="A11" s="123"/>
      <c r="B11" s="135"/>
      <c r="C11" s="43" t="s">
        <v>56</v>
      </c>
      <c r="D11" s="21">
        <v>199.45</v>
      </c>
      <c r="E11" s="138"/>
      <c r="F11" s="44">
        <v>0.5</v>
      </c>
      <c r="G11" s="45">
        <f t="shared" si="0"/>
        <v>99.724999999999994</v>
      </c>
      <c r="H11" s="46"/>
    </row>
    <row r="12" spans="1:9" ht="42" customHeight="1">
      <c r="A12" s="123"/>
      <c r="B12" s="135"/>
      <c r="C12" s="43" t="s">
        <v>57</v>
      </c>
      <c r="D12" s="21">
        <v>747.95</v>
      </c>
      <c r="E12" s="138"/>
      <c r="F12" s="44">
        <v>1</v>
      </c>
      <c r="G12" s="45">
        <f t="shared" si="0"/>
        <v>747.95</v>
      </c>
      <c r="H12" s="46"/>
    </row>
    <row r="13" spans="1:9" ht="40.5" customHeight="1">
      <c r="A13" s="123"/>
      <c r="B13" s="135"/>
      <c r="C13" s="43" t="s">
        <v>58</v>
      </c>
      <c r="D13" s="21">
        <v>299.18</v>
      </c>
      <c r="E13" s="138"/>
      <c r="F13" s="44">
        <v>1</v>
      </c>
      <c r="G13" s="45">
        <f t="shared" si="0"/>
        <v>299.18</v>
      </c>
      <c r="H13" s="46"/>
    </row>
    <row r="14" spans="1:9" ht="24.95" customHeight="1">
      <c r="A14" s="123"/>
      <c r="B14" s="136"/>
      <c r="C14" s="43" t="s">
        <v>59</v>
      </c>
      <c r="D14" s="21">
        <v>12</v>
      </c>
      <c r="E14" s="128"/>
      <c r="F14" s="44">
        <v>0.5</v>
      </c>
      <c r="G14" s="45">
        <f t="shared" si="0"/>
        <v>6</v>
      </c>
      <c r="H14" s="46"/>
    </row>
    <row r="15" spans="1:9" ht="25.5" customHeight="1">
      <c r="A15" s="124"/>
      <c r="B15" s="114" t="s">
        <v>28</v>
      </c>
      <c r="C15" s="115"/>
      <c r="D15" s="116">
        <f>SUM(D3:D14)</f>
        <v>3816.17</v>
      </c>
      <c r="E15" s="117"/>
      <c r="F15" s="44"/>
      <c r="G15" s="45">
        <f>SUM(G3:G14)</f>
        <v>2431.65</v>
      </c>
      <c r="H15" s="21"/>
    </row>
    <row r="16" spans="1:9" ht="35.25" customHeight="1">
      <c r="A16" s="122" t="s">
        <v>29</v>
      </c>
      <c r="B16" s="129" t="s">
        <v>60</v>
      </c>
      <c r="C16" s="130"/>
      <c r="D16" s="21">
        <v>1244.8</v>
      </c>
      <c r="E16" s="125">
        <f>SUM(D16:D18)</f>
        <v>1244.8</v>
      </c>
      <c r="F16" s="44">
        <v>1</v>
      </c>
      <c r="G16" s="45">
        <f t="shared" ref="G16:G21" si="1">D16*F16</f>
        <v>1244.8</v>
      </c>
      <c r="H16" s="46"/>
    </row>
    <row r="17" spans="1:8" ht="36" customHeight="1">
      <c r="A17" s="123"/>
      <c r="B17" s="129" t="s">
        <v>61</v>
      </c>
      <c r="C17" s="130"/>
      <c r="D17" s="21"/>
      <c r="E17" s="126"/>
      <c r="F17" s="44">
        <v>1</v>
      </c>
      <c r="G17" s="45">
        <f t="shared" si="1"/>
        <v>0</v>
      </c>
      <c r="H17" s="46"/>
    </row>
    <row r="18" spans="1:8" ht="36" customHeight="1">
      <c r="A18" s="123"/>
      <c r="B18" s="129" t="s">
        <v>62</v>
      </c>
      <c r="C18" s="130"/>
      <c r="D18" s="21"/>
      <c r="E18" s="126"/>
      <c r="F18" s="44">
        <v>1</v>
      </c>
      <c r="G18" s="45">
        <f t="shared" si="1"/>
        <v>0</v>
      </c>
      <c r="H18" s="46"/>
    </row>
    <row r="19" spans="1:8" ht="24.75" customHeight="1">
      <c r="A19" s="123"/>
      <c r="B19" s="129" t="s">
        <v>32</v>
      </c>
      <c r="C19" s="130"/>
      <c r="D19" s="21">
        <v>40</v>
      </c>
      <c r="E19" s="127">
        <f>SUM(D19:D20)</f>
        <v>80</v>
      </c>
      <c r="F19" s="44">
        <v>1</v>
      </c>
      <c r="G19" s="45">
        <f t="shared" si="1"/>
        <v>40</v>
      </c>
      <c r="H19" s="46"/>
    </row>
    <row r="20" spans="1:8" ht="23.25" customHeight="1">
      <c r="A20" s="123"/>
      <c r="B20" s="129" t="s">
        <v>63</v>
      </c>
      <c r="C20" s="130"/>
      <c r="D20" s="21">
        <v>40</v>
      </c>
      <c r="E20" s="128"/>
      <c r="F20" s="44">
        <v>1</v>
      </c>
      <c r="G20" s="45">
        <f t="shared" si="1"/>
        <v>40</v>
      </c>
      <c r="H20" s="46"/>
    </row>
    <row r="21" spans="1:8" ht="18" customHeight="1">
      <c r="A21" s="124"/>
      <c r="B21" s="114" t="s">
        <v>28</v>
      </c>
      <c r="C21" s="115"/>
      <c r="D21" s="116">
        <f>SUM(D16:D20)</f>
        <v>1324.8</v>
      </c>
      <c r="E21" s="117"/>
      <c r="F21" s="44">
        <v>1</v>
      </c>
      <c r="G21" s="45">
        <f t="shared" si="1"/>
        <v>1324.8</v>
      </c>
      <c r="H21" s="46"/>
    </row>
    <row r="22" spans="1:8" ht="20.100000000000001" customHeight="1">
      <c r="A22" s="114" t="s">
        <v>36</v>
      </c>
      <c r="B22" s="118"/>
      <c r="C22" s="115"/>
      <c r="D22" s="116">
        <v>930</v>
      </c>
      <c r="E22" s="117"/>
      <c r="F22" s="44">
        <v>1</v>
      </c>
      <c r="G22" s="45">
        <f>D22</f>
        <v>930</v>
      </c>
      <c r="H22" s="46"/>
    </row>
    <row r="23" spans="1:8" ht="17.100000000000001" customHeight="1">
      <c r="A23" s="119" t="s">
        <v>42</v>
      </c>
      <c r="B23" s="120"/>
      <c r="C23" s="121"/>
      <c r="D23" s="116">
        <f>D15+D21+D22</f>
        <v>6070.97</v>
      </c>
      <c r="E23" s="117"/>
      <c r="F23" s="46"/>
      <c r="G23" s="45">
        <f>G15+G21+G22</f>
        <v>4686.45</v>
      </c>
      <c r="H23" s="46"/>
    </row>
  </sheetData>
  <mergeCells count="24">
    <mergeCell ref="A1:H1"/>
    <mergeCell ref="A2:C2"/>
    <mergeCell ref="D2:E2"/>
    <mergeCell ref="B15:C15"/>
    <mergeCell ref="D15:E15"/>
    <mergeCell ref="A3:A15"/>
    <mergeCell ref="B3:B6"/>
    <mergeCell ref="B7:B14"/>
    <mergeCell ref="E3:E6"/>
    <mergeCell ref="E7:E14"/>
    <mergeCell ref="B21:C21"/>
    <mergeCell ref="D21:E21"/>
    <mergeCell ref="A22:C22"/>
    <mergeCell ref="D22:E22"/>
    <mergeCell ref="A23:C23"/>
    <mergeCell ref="D23:E23"/>
    <mergeCell ref="A16:A21"/>
    <mergeCell ref="E16:E18"/>
    <mergeCell ref="E19:E20"/>
    <mergeCell ref="B16:C16"/>
    <mergeCell ref="B17:C17"/>
    <mergeCell ref="B18:C18"/>
    <mergeCell ref="B19:C19"/>
    <mergeCell ref="B20:C20"/>
  </mergeCells>
  <phoneticPr fontId="9" type="noConversion"/>
  <pageMargins left="0.39305555555555599" right="7.7777777777777807E-2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C38"/>
  <sheetViews>
    <sheetView workbookViewId="0">
      <selection activeCell="H20" sqref="H20"/>
    </sheetView>
  </sheetViews>
  <sheetFormatPr defaultColWidth="9" defaultRowHeight="13.5"/>
  <cols>
    <col min="1" max="1" width="5.5" style="6" customWidth="1"/>
    <col min="2" max="2" width="10.75" style="6" customWidth="1"/>
    <col min="3" max="3" width="39.625" style="6" customWidth="1"/>
    <col min="4" max="4" width="14.375" style="6" customWidth="1"/>
    <col min="5" max="5" width="13.5" style="7" customWidth="1"/>
    <col min="6" max="6" width="10.125" style="7" customWidth="1"/>
    <col min="7" max="7" width="5.5" style="8" customWidth="1"/>
    <col min="8" max="8" width="15.75" style="8" customWidth="1"/>
    <col min="9" max="10" width="13.5" style="8" customWidth="1"/>
    <col min="11" max="260" width="9" style="8"/>
    <col min="261" max="261" width="5.375" style="8" customWidth="1"/>
    <col min="262" max="262" width="34" style="8" customWidth="1"/>
    <col min="263" max="263" width="13.5" style="8" customWidth="1"/>
    <col min="264" max="264" width="5.5" style="8" customWidth="1"/>
    <col min="265" max="266" width="13.5" style="8" customWidth="1"/>
    <col min="267" max="516" width="9" style="8"/>
    <col min="517" max="517" width="5.375" style="8" customWidth="1"/>
    <col min="518" max="518" width="34" style="8" customWidth="1"/>
    <col min="519" max="519" width="13.5" style="8" customWidth="1"/>
    <col min="520" max="520" width="5.5" style="8" customWidth="1"/>
    <col min="521" max="522" width="13.5" style="8" customWidth="1"/>
    <col min="523" max="772" width="9" style="8"/>
    <col min="773" max="773" width="5.375" style="8" customWidth="1"/>
    <col min="774" max="774" width="34" style="8" customWidth="1"/>
    <col min="775" max="775" width="13.5" style="8" customWidth="1"/>
    <col min="776" max="776" width="5.5" style="8" customWidth="1"/>
    <col min="777" max="778" width="13.5" style="8" customWidth="1"/>
    <col min="779" max="1028" width="9" style="8"/>
    <col min="1029" max="1029" width="5.375" style="8" customWidth="1"/>
    <col min="1030" max="1030" width="34" style="8" customWidth="1"/>
    <col min="1031" max="1031" width="13.5" style="8" customWidth="1"/>
    <col min="1032" max="1032" width="5.5" style="8" customWidth="1"/>
    <col min="1033" max="1034" width="13.5" style="8" customWidth="1"/>
    <col min="1035" max="1284" width="9" style="8"/>
    <col min="1285" max="1285" width="5.375" style="8" customWidth="1"/>
    <col min="1286" max="1286" width="34" style="8" customWidth="1"/>
    <col min="1287" max="1287" width="13.5" style="8" customWidth="1"/>
    <col min="1288" max="1288" width="5.5" style="8" customWidth="1"/>
    <col min="1289" max="1290" width="13.5" style="8" customWidth="1"/>
    <col min="1291" max="1540" width="9" style="8"/>
    <col min="1541" max="1541" width="5.375" style="8" customWidth="1"/>
    <col min="1542" max="1542" width="34" style="8" customWidth="1"/>
    <col min="1543" max="1543" width="13.5" style="8" customWidth="1"/>
    <col min="1544" max="1544" width="5.5" style="8" customWidth="1"/>
    <col min="1545" max="1546" width="13.5" style="8" customWidth="1"/>
    <col min="1547" max="1796" width="9" style="8"/>
    <col min="1797" max="1797" width="5.375" style="8" customWidth="1"/>
    <col min="1798" max="1798" width="34" style="8" customWidth="1"/>
    <col min="1799" max="1799" width="13.5" style="8" customWidth="1"/>
    <col min="1800" max="1800" width="5.5" style="8" customWidth="1"/>
    <col min="1801" max="1802" width="13.5" style="8" customWidth="1"/>
    <col min="1803" max="2052" width="9" style="8"/>
    <col min="2053" max="2053" width="5.375" style="8" customWidth="1"/>
    <col min="2054" max="2054" width="34" style="8" customWidth="1"/>
    <col min="2055" max="2055" width="13.5" style="8" customWidth="1"/>
    <col min="2056" max="2056" width="5.5" style="8" customWidth="1"/>
    <col min="2057" max="2058" width="13.5" style="8" customWidth="1"/>
    <col min="2059" max="2308" width="9" style="8"/>
    <col min="2309" max="2309" width="5.375" style="8" customWidth="1"/>
    <col min="2310" max="2310" width="34" style="8" customWidth="1"/>
    <col min="2311" max="2311" width="13.5" style="8" customWidth="1"/>
    <col min="2312" max="2312" width="5.5" style="8" customWidth="1"/>
    <col min="2313" max="2314" width="13.5" style="8" customWidth="1"/>
    <col min="2315" max="2564" width="9" style="8"/>
    <col min="2565" max="2565" width="5.375" style="8" customWidth="1"/>
    <col min="2566" max="2566" width="34" style="8" customWidth="1"/>
    <col min="2567" max="2567" width="13.5" style="8" customWidth="1"/>
    <col min="2568" max="2568" width="5.5" style="8" customWidth="1"/>
    <col min="2569" max="2570" width="13.5" style="8" customWidth="1"/>
    <col min="2571" max="2820" width="9" style="8"/>
    <col min="2821" max="2821" width="5.375" style="8" customWidth="1"/>
    <col min="2822" max="2822" width="34" style="8" customWidth="1"/>
    <col min="2823" max="2823" width="13.5" style="8" customWidth="1"/>
    <col min="2824" max="2824" width="5.5" style="8" customWidth="1"/>
    <col min="2825" max="2826" width="13.5" style="8" customWidth="1"/>
    <col min="2827" max="3076" width="9" style="8"/>
    <col min="3077" max="3077" width="5.375" style="8" customWidth="1"/>
    <col min="3078" max="3078" width="34" style="8" customWidth="1"/>
    <col min="3079" max="3079" width="13.5" style="8" customWidth="1"/>
    <col min="3080" max="3080" width="5.5" style="8" customWidth="1"/>
    <col min="3081" max="3082" width="13.5" style="8" customWidth="1"/>
    <col min="3083" max="3332" width="9" style="8"/>
    <col min="3333" max="3333" width="5.375" style="8" customWidth="1"/>
    <col min="3334" max="3334" width="34" style="8" customWidth="1"/>
    <col min="3335" max="3335" width="13.5" style="8" customWidth="1"/>
    <col min="3336" max="3336" width="5.5" style="8" customWidth="1"/>
    <col min="3337" max="3338" width="13.5" style="8" customWidth="1"/>
    <col min="3339" max="3588" width="9" style="8"/>
    <col min="3589" max="3589" width="5.375" style="8" customWidth="1"/>
    <col min="3590" max="3590" width="34" style="8" customWidth="1"/>
    <col min="3591" max="3591" width="13.5" style="8" customWidth="1"/>
    <col min="3592" max="3592" width="5.5" style="8" customWidth="1"/>
    <col min="3593" max="3594" width="13.5" style="8" customWidth="1"/>
    <col min="3595" max="3844" width="9" style="8"/>
    <col min="3845" max="3845" width="5.375" style="8" customWidth="1"/>
    <col min="3846" max="3846" width="34" style="8" customWidth="1"/>
    <col min="3847" max="3847" width="13.5" style="8" customWidth="1"/>
    <col min="3848" max="3848" width="5.5" style="8" customWidth="1"/>
    <col min="3849" max="3850" width="13.5" style="8" customWidth="1"/>
    <col min="3851" max="4100" width="9" style="8"/>
    <col min="4101" max="4101" width="5.375" style="8" customWidth="1"/>
    <col min="4102" max="4102" width="34" style="8" customWidth="1"/>
    <col min="4103" max="4103" width="13.5" style="8" customWidth="1"/>
    <col min="4104" max="4104" width="5.5" style="8" customWidth="1"/>
    <col min="4105" max="4106" width="13.5" style="8" customWidth="1"/>
    <col min="4107" max="4356" width="9" style="8"/>
    <col min="4357" max="4357" width="5.375" style="8" customWidth="1"/>
    <col min="4358" max="4358" width="34" style="8" customWidth="1"/>
    <col min="4359" max="4359" width="13.5" style="8" customWidth="1"/>
    <col min="4360" max="4360" width="5.5" style="8" customWidth="1"/>
    <col min="4361" max="4362" width="13.5" style="8" customWidth="1"/>
    <col min="4363" max="4612" width="9" style="8"/>
    <col min="4613" max="4613" width="5.375" style="8" customWidth="1"/>
    <col min="4614" max="4614" width="34" style="8" customWidth="1"/>
    <col min="4615" max="4615" width="13.5" style="8" customWidth="1"/>
    <col min="4616" max="4616" width="5.5" style="8" customWidth="1"/>
    <col min="4617" max="4618" width="13.5" style="8" customWidth="1"/>
    <col min="4619" max="4868" width="9" style="8"/>
    <col min="4869" max="4869" width="5.375" style="8" customWidth="1"/>
    <col min="4870" max="4870" width="34" style="8" customWidth="1"/>
    <col min="4871" max="4871" width="13.5" style="8" customWidth="1"/>
    <col min="4872" max="4872" width="5.5" style="8" customWidth="1"/>
    <col min="4873" max="4874" width="13.5" style="8" customWidth="1"/>
    <col min="4875" max="5124" width="9" style="8"/>
    <col min="5125" max="5125" width="5.375" style="8" customWidth="1"/>
    <col min="5126" max="5126" width="34" style="8" customWidth="1"/>
    <col min="5127" max="5127" width="13.5" style="8" customWidth="1"/>
    <col min="5128" max="5128" width="5.5" style="8" customWidth="1"/>
    <col min="5129" max="5130" width="13.5" style="8" customWidth="1"/>
    <col min="5131" max="5380" width="9" style="8"/>
    <col min="5381" max="5381" width="5.375" style="8" customWidth="1"/>
    <col min="5382" max="5382" width="34" style="8" customWidth="1"/>
    <col min="5383" max="5383" width="13.5" style="8" customWidth="1"/>
    <col min="5384" max="5384" width="5.5" style="8" customWidth="1"/>
    <col min="5385" max="5386" width="13.5" style="8" customWidth="1"/>
    <col min="5387" max="5636" width="9" style="8"/>
    <col min="5637" max="5637" width="5.375" style="8" customWidth="1"/>
    <col min="5638" max="5638" width="34" style="8" customWidth="1"/>
    <col min="5639" max="5639" width="13.5" style="8" customWidth="1"/>
    <col min="5640" max="5640" width="5.5" style="8" customWidth="1"/>
    <col min="5641" max="5642" width="13.5" style="8" customWidth="1"/>
    <col min="5643" max="5892" width="9" style="8"/>
    <col min="5893" max="5893" width="5.375" style="8" customWidth="1"/>
    <col min="5894" max="5894" width="34" style="8" customWidth="1"/>
    <col min="5895" max="5895" width="13.5" style="8" customWidth="1"/>
    <col min="5896" max="5896" width="5.5" style="8" customWidth="1"/>
    <col min="5897" max="5898" width="13.5" style="8" customWidth="1"/>
    <col min="5899" max="6148" width="9" style="8"/>
    <col min="6149" max="6149" width="5.375" style="8" customWidth="1"/>
    <col min="6150" max="6150" width="34" style="8" customWidth="1"/>
    <col min="6151" max="6151" width="13.5" style="8" customWidth="1"/>
    <col min="6152" max="6152" width="5.5" style="8" customWidth="1"/>
    <col min="6153" max="6154" width="13.5" style="8" customWidth="1"/>
    <col min="6155" max="6404" width="9" style="8"/>
    <col min="6405" max="6405" width="5.375" style="8" customWidth="1"/>
    <col min="6406" max="6406" width="34" style="8" customWidth="1"/>
    <col min="6407" max="6407" width="13.5" style="8" customWidth="1"/>
    <col min="6408" max="6408" width="5.5" style="8" customWidth="1"/>
    <col min="6409" max="6410" width="13.5" style="8" customWidth="1"/>
    <col min="6411" max="6660" width="9" style="8"/>
    <col min="6661" max="6661" width="5.375" style="8" customWidth="1"/>
    <col min="6662" max="6662" width="34" style="8" customWidth="1"/>
    <col min="6663" max="6663" width="13.5" style="8" customWidth="1"/>
    <col min="6664" max="6664" width="5.5" style="8" customWidth="1"/>
    <col min="6665" max="6666" width="13.5" style="8" customWidth="1"/>
    <col min="6667" max="6916" width="9" style="8"/>
    <col min="6917" max="6917" width="5.375" style="8" customWidth="1"/>
    <col min="6918" max="6918" width="34" style="8" customWidth="1"/>
    <col min="6919" max="6919" width="13.5" style="8" customWidth="1"/>
    <col min="6920" max="6920" width="5.5" style="8" customWidth="1"/>
    <col min="6921" max="6922" width="13.5" style="8" customWidth="1"/>
    <col min="6923" max="7172" width="9" style="8"/>
    <col min="7173" max="7173" width="5.375" style="8" customWidth="1"/>
    <col min="7174" max="7174" width="34" style="8" customWidth="1"/>
    <col min="7175" max="7175" width="13.5" style="8" customWidth="1"/>
    <col min="7176" max="7176" width="5.5" style="8" customWidth="1"/>
    <col min="7177" max="7178" width="13.5" style="8" customWidth="1"/>
    <col min="7179" max="7428" width="9" style="8"/>
    <col min="7429" max="7429" width="5.375" style="8" customWidth="1"/>
    <col min="7430" max="7430" width="34" style="8" customWidth="1"/>
    <col min="7431" max="7431" width="13.5" style="8" customWidth="1"/>
    <col min="7432" max="7432" width="5.5" style="8" customWidth="1"/>
    <col min="7433" max="7434" width="13.5" style="8" customWidth="1"/>
    <col min="7435" max="7684" width="9" style="8"/>
    <col min="7685" max="7685" width="5.375" style="8" customWidth="1"/>
    <col min="7686" max="7686" width="34" style="8" customWidth="1"/>
    <col min="7687" max="7687" width="13.5" style="8" customWidth="1"/>
    <col min="7688" max="7688" width="5.5" style="8" customWidth="1"/>
    <col min="7689" max="7690" width="13.5" style="8" customWidth="1"/>
    <col min="7691" max="7940" width="9" style="8"/>
    <col min="7941" max="7941" width="5.375" style="8" customWidth="1"/>
    <col min="7942" max="7942" width="34" style="8" customWidth="1"/>
    <col min="7943" max="7943" width="13.5" style="8" customWidth="1"/>
    <col min="7944" max="7944" width="5.5" style="8" customWidth="1"/>
    <col min="7945" max="7946" width="13.5" style="8" customWidth="1"/>
    <col min="7947" max="8196" width="9" style="8"/>
    <col min="8197" max="8197" width="5.375" style="8" customWidth="1"/>
    <col min="8198" max="8198" width="34" style="8" customWidth="1"/>
    <col min="8199" max="8199" width="13.5" style="8" customWidth="1"/>
    <col min="8200" max="8200" width="5.5" style="8" customWidth="1"/>
    <col min="8201" max="8202" width="13.5" style="8" customWidth="1"/>
    <col min="8203" max="8452" width="9" style="8"/>
    <col min="8453" max="8453" width="5.375" style="8" customWidth="1"/>
    <col min="8454" max="8454" width="34" style="8" customWidth="1"/>
    <col min="8455" max="8455" width="13.5" style="8" customWidth="1"/>
    <col min="8456" max="8456" width="5.5" style="8" customWidth="1"/>
    <col min="8457" max="8458" width="13.5" style="8" customWidth="1"/>
    <col min="8459" max="8708" width="9" style="8"/>
    <col min="8709" max="8709" width="5.375" style="8" customWidth="1"/>
    <col min="8710" max="8710" width="34" style="8" customWidth="1"/>
    <col min="8711" max="8711" width="13.5" style="8" customWidth="1"/>
    <col min="8712" max="8712" width="5.5" style="8" customWidth="1"/>
    <col min="8713" max="8714" width="13.5" style="8" customWidth="1"/>
    <col min="8715" max="8964" width="9" style="8"/>
    <col min="8965" max="8965" width="5.375" style="8" customWidth="1"/>
    <col min="8966" max="8966" width="34" style="8" customWidth="1"/>
    <col min="8967" max="8967" width="13.5" style="8" customWidth="1"/>
    <col min="8968" max="8968" width="5.5" style="8" customWidth="1"/>
    <col min="8969" max="8970" width="13.5" style="8" customWidth="1"/>
    <col min="8971" max="9220" width="9" style="8"/>
    <col min="9221" max="9221" width="5.375" style="8" customWidth="1"/>
    <col min="9222" max="9222" width="34" style="8" customWidth="1"/>
    <col min="9223" max="9223" width="13.5" style="8" customWidth="1"/>
    <col min="9224" max="9224" width="5.5" style="8" customWidth="1"/>
    <col min="9225" max="9226" width="13.5" style="8" customWidth="1"/>
    <col min="9227" max="9476" width="9" style="8"/>
    <col min="9477" max="9477" width="5.375" style="8" customWidth="1"/>
    <col min="9478" max="9478" width="34" style="8" customWidth="1"/>
    <col min="9479" max="9479" width="13.5" style="8" customWidth="1"/>
    <col min="9480" max="9480" width="5.5" style="8" customWidth="1"/>
    <col min="9481" max="9482" width="13.5" style="8" customWidth="1"/>
    <col min="9483" max="9732" width="9" style="8"/>
    <col min="9733" max="9733" width="5.375" style="8" customWidth="1"/>
    <col min="9734" max="9734" width="34" style="8" customWidth="1"/>
    <col min="9735" max="9735" width="13.5" style="8" customWidth="1"/>
    <col min="9736" max="9736" width="5.5" style="8" customWidth="1"/>
    <col min="9737" max="9738" width="13.5" style="8" customWidth="1"/>
    <col min="9739" max="9988" width="9" style="8"/>
    <col min="9989" max="9989" width="5.375" style="8" customWidth="1"/>
    <col min="9990" max="9990" width="34" style="8" customWidth="1"/>
    <col min="9991" max="9991" width="13.5" style="8" customWidth="1"/>
    <col min="9992" max="9992" width="5.5" style="8" customWidth="1"/>
    <col min="9993" max="9994" width="13.5" style="8" customWidth="1"/>
    <col min="9995" max="10244" width="9" style="8"/>
    <col min="10245" max="10245" width="5.375" style="8" customWidth="1"/>
    <col min="10246" max="10246" width="34" style="8" customWidth="1"/>
    <col min="10247" max="10247" width="13.5" style="8" customWidth="1"/>
    <col min="10248" max="10248" width="5.5" style="8" customWidth="1"/>
    <col min="10249" max="10250" width="13.5" style="8" customWidth="1"/>
    <col min="10251" max="10500" width="9" style="8"/>
    <col min="10501" max="10501" width="5.375" style="8" customWidth="1"/>
    <col min="10502" max="10502" width="34" style="8" customWidth="1"/>
    <col min="10503" max="10503" width="13.5" style="8" customWidth="1"/>
    <col min="10504" max="10504" width="5.5" style="8" customWidth="1"/>
    <col min="10505" max="10506" width="13.5" style="8" customWidth="1"/>
    <col min="10507" max="10756" width="9" style="8"/>
    <col min="10757" max="10757" width="5.375" style="8" customWidth="1"/>
    <col min="10758" max="10758" width="34" style="8" customWidth="1"/>
    <col min="10759" max="10759" width="13.5" style="8" customWidth="1"/>
    <col min="10760" max="10760" width="5.5" style="8" customWidth="1"/>
    <col min="10761" max="10762" width="13.5" style="8" customWidth="1"/>
    <col min="10763" max="11012" width="9" style="8"/>
    <col min="11013" max="11013" width="5.375" style="8" customWidth="1"/>
    <col min="11014" max="11014" width="34" style="8" customWidth="1"/>
    <col min="11015" max="11015" width="13.5" style="8" customWidth="1"/>
    <col min="11016" max="11016" width="5.5" style="8" customWidth="1"/>
    <col min="11017" max="11018" width="13.5" style="8" customWidth="1"/>
    <col min="11019" max="11268" width="9" style="8"/>
    <col min="11269" max="11269" width="5.375" style="8" customWidth="1"/>
    <col min="11270" max="11270" width="34" style="8" customWidth="1"/>
    <col min="11271" max="11271" width="13.5" style="8" customWidth="1"/>
    <col min="11272" max="11272" width="5.5" style="8" customWidth="1"/>
    <col min="11273" max="11274" width="13.5" style="8" customWidth="1"/>
    <col min="11275" max="11524" width="9" style="8"/>
    <col min="11525" max="11525" width="5.375" style="8" customWidth="1"/>
    <col min="11526" max="11526" width="34" style="8" customWidth="1"/>
    <col min="11527" max="11527" width="13.5" style="8" customWidth="1"/>
    <col min="11528" max="11528" width="5.5" style="8" customWidth="1"/>
    <col min="11529" max="11530" width="13.5" style="8" customWidth="1"/>
    <col min="11531" max="11780" width="9" style="8"/>
    <col min="11781" max="11781" width="5.375" style="8" customWidth="1"/>
    <col min="11782" max="11782" width="34" style="8" customWidth="1"/>
    <col min="11783" max="11783" width="13.5" style="8" customWidth="1"/>
    <col min="11784" max="11784" width="5.5" style="8" customWidth="1"/>
    <col min="11785" max="11786" width="13.5" style="8" customWidth="1"/>
    <col min="11787" max="12036" width="9" style="8"/>
    <col min="12037" max="12037" width="5.375" style="8" customWidth="1"/>
    <col min="12038" max="12038" width="34" style="8" customWidth="1"/>
    <col min="12039" max="12039" width="13.5" style="8" customWidth="1"/>
    <col min="12040" max="12040" width="5.5" style="8" customWidth="1"/>
    <col min="12041" max="12042" width="13.5" style="8" customWidth="1"/>
    <col min="12043" max="12292" width="9" style="8"/>
    <col min="12293" max="12293" width="5.375" style="8" customWidth="1"/>
    <col min="12294" max="12294" width="34" style="8" customWidth="1"/>
    <col min="12295" max="12295" width="13.5" style="8" customWidth="1"/>
    <col min="12296" max="12296" width="5.5" style="8" customWidth="1"/>
    <col min="12297" max="12298" width="13.5" style="8" customWidth="1"/>
    <col min="12299" max="12548" width="9" style="8"/>
    <col min="12549" max="12549" width="5.375" style="8" customWidth="1"/>
    <col min="12550" max="12550" width="34" style="8" customWidth="1"/>
    <col min="12551" max="12551" width="13.5" style="8" customWidth="1"/>
    <col min="12552" max="12552" width="5.5" style="8" customWidth="1"/>
    <col min="12553" max="12554" width="13.5" style="8" customWidth="1"/>
    <col min="12555" max="12804" width="9" style="8"/>
    <col min="12805" max="12805" width="5.375" style="8" customWidth="1"/>
    <col min="12806" max="12806" width="34" style="8" customWidth="1"/>
    <col min="12807" max="12807" width="13.5" style="8" customWidth="1"/>
    <col min="12808" max="12808" width="5.5" style="8" customWidth="1"/>
    <col min="12809" max="12810" width="13.5" style="8" customWidth="1"/>
    <col min="12811" max="13060" width="9" style="8"/>
    <col min="13061" max="13061" width="5.375" style="8" customWidth="1"/>
    <col min="13062" max="13062" width="34" style="8" customWidth="1"/>
    <col min="13063" max="13063" width="13.5" style="8" customWidth="1"/>
    <col min="13064" max="13064" width="5.5" style="8" customWidth="1"/>
    <col min="13065" max="13066" width="13.5" style="8" customWidth="1"/>
    <col min="13067" max="13316" width="9" style="8"/>
    <col min="13317" max="13317" width="5.375" style="8" customWidth="1"/>
    <col min="13318" max="13318" width="34" style="8" customWidth="1"/>
    <col min="13319" max="13319" width="13.5" style="8" customWidth="1"/>
    <col min="13320" max="13320" width="5.5" style="8" customWidth="1"/>
    <col min="13321" max="13322" width="13.5" style="8" customWidth="1"/>
    <col min="13323" max="13572" width="9" style="8"/>
    <col min="13573" max="13573" width="5.375" style="8" customWidth="1"/>
    <col min="13574" max="13574" width="34" style="8" customWidth="1"/>
    <col min="13575" max="13575" width="13.5" style="8" customWidth="1"/>
    <col min="13576" max="13576" width="5.5" style="8" customWidth="1"/>
    <col min="13577" max="13578" width="13.5" style="8" customWidth="1"/>
    <col min="13579" max="13828" width="9" style="8"/>
    <col min="13829" max="13829" width="5.375" style="8" customWidth="1"/>
    <col min="13830" max="13830" width="34" style="8" customWidth="1"/>
    <col min="13831" max="13831" width="13.5" style="8" customWidth="1"/>
    <col min="13832" max="13832" width="5.5" style="8" customWidth="1"/>
    <col min="13833" max="13834" width="13.5" style="8" customWidth="1"/>
    <col min="13835" max="14084" width="9" style="8"/>
    <col min="14085" max="14085" width="5.375" style="8" customWidth="1"/>
    <col min="14086" max="14086" width="34" style="8" customWidth="1"/>
    <col min="14087" max="14087" width="13.5" style="8" customWidth="1"/>
    <col min="14088" max="14088" width="5.5" style="8" customWidth="1"/>
    <col min="14089" max="14090" width="13.5" style="8" customWidth="1"/>
    <col min="14091" max="14340" width="9" style="8"/>
    <col min="14341" max="14341" width="5.375" style="8" customWidth="1"/>
    <col min="14342" max="14342" width="34" style="8" customWidth="1"/>
    <col min="14343" max="14343" width="13.5" style="8" customWidth="1"/>
    <col min="14344" max="14344" width="5.5" style="8" customWidth="1"/>
    <col min="14345" max="14346" width="13.5" style="8" customWidth="1"/>
    <col min="14347" max="14596" width="9" style="8"/>
    <col min="14597" max="14597" width="5.375" style="8" customWidth="1"/>
    <col min="14598" max="14598" width="34" style="8" customWidth="1"/>
    <col min="14599" max="14599" width="13.5" style="8" customWidth="1"/>
    <col min="14600" max="14600" width="5.5" style="8" customWidth="1"/>
    <col min="14601" max="14602" width="13.5" style="8" customWidth="1"/>
    <col min="14603" max="14852" width="9" style="8"/>
    <col min="14853" max="14853" width="5.375" style="8" customWidth="1"/>
    <col min="14854" max="14854" width="34" style="8" customWidth="1"/>
    <col min="14855" max="14855" width="13.5" style="8" customWidth="1"/>
    <col min="14856" max="14856" width="5.5" style="8" customWidth="1"/>
    <col min="14857" max="14858" width="13.5" style="8" customWidth="1"/>
    <col min="14859" max="15108" width="9" style="8"/>
    <col min="15109" max="15109" width="5.375" style="8" customWidth="1"/>
    <col min="15110" max="15110" width="34" style="8" customWidth="1"/>
    <col min="15111" max="15111" width="13.5" style="8" customWidth="1"/>
    <col min="15112" max="15112" width="5.5" style="8" customWidth="1"/>
    <col min="15113" max="15114" width="13.5" style="8" customWidth="1"/>
    <col min="15115" max="15364" width="9" style="8"/>
    <col min="15365" max="15365" width="5.375" style="8" customWidth="1"/>
    <col min="15366" max="15366" width="34" style="8" customWidth="1"/>
    <col min="15367" max="15367" width="13.5" style="8" customWidth="1"/>
    <col min="15368" max="15368" width="5.5" style="8" customWidth="1"/>
    <col min="15369" max="15370" width="13.5" style="8" customWidth="1"/>
    <col min="15371" max="15620" width="9" style="8"/>
    <col min="15621" max="15621" width="5.375" style="8" customWidth="1"/>
    <col min="15622" max="15622" width="34" style="8" customWidth="1"/>
    <col min="15623" max="15623" width="13.5" style="8" customWidth="1"/>
    <col min="15624" max="15624" width="5.5" style="8" customWidth="1"/>
    <col min="15625" max="15626" width="13.5" style="8" customWidth="1"/>
    <col min="15627" max="15876" width="9" style="8"/>
    <col min="15877" max="15877" width="5.375" style="8" customWidth="1"/>
    <col min="15878" max="15878" width="34" style="8" customWidth="1"/>
    <col min="15879" max="15879" width="13.5" style="8" customWidth="1"/>
    <col min="15880" max="15880" width="5.5" style="8" customWidth="1"/>
    <col min="15881" max="15882" width="13.5" style="8" customWidth="1"/>
    <col min="15883" max="16132" width="9" style="8"/>
    <col min="16133" max="16133" width="5.375" style="8" customWidth="1"/>
    <col min="16134" max="16134" width="34" style="8" customWidth="1"/>
    <col min="16135" max="16135" width="13.5" style="8" customWidth="1"/>
    <col min="16136" max="16136" width="5.5" style="8" customWidth="1"/>
    <col min="16137" max="16138" width="13.5" style="8" customWidth="1"/>
    <col min="16139" max="16384" width="9" style="8"/>
  </cols>
  <sheetData>
    <row r="1" spans="1:16383" customFormat="1" ht="39" customHeight="1">
      <c r="A1" s="159" t="s">
        <v>64</v>
      </c>
      <c r="B1" s="159"/>
      <c r="C1" s="159"/>
      <c r="D1" s="159"/>
      <c r="E1" s="159"/>
      <c r="F1" s="159"/>
      <c r="G1" s="159"/>
      <c r="H1" s="159"/>
      <c r="I1" s="159"/>
      <c r="J1" s="159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s="8"/>
      <c r="XFB1" s="8"/>
      <c r="XFC1" s="8"/>
    </row>
    <row r="2" spans="1:16383" s="1" customFormat="1" ht="33.75" customHeight="1">
      <c r="A2" s="160" t="s">
        <v>1</v>
      </c>
      <c r="B2" s="161"/>
      <c r="C2" s="162"/>
      <c r="D2" s="10" t="s">
        <v>65</v>
      </c>
      <c r="E2" s="144" t="s">
        <v>66</v>
      </c>
      <c r="F2" s="145"/>
      <c r="G2" s="12" t="s">
        <v>3</v>
      </c>
      <c r="H2" s="9" t="s">
        <v>67</v>
      </c>
      <c r="I2" s="163" t="s">
        <v>4</v>
      </c>
      <c r="J2" s="164"/>
    </row>
    <row r="3" spans="1:16383" s="2" customFormat="1" ht="33.75" customHeight="1">
      <c r="A3" s="151" t="s">
        <v>6</v>
      </c>
      <c r="B3" s="154" t="s">
        <v>7</v>
      </c>
      <c r="C3" s="15" t="s">
        <v>8</v>
      </c>
      <c r="D3" s="155">
        <f>71.16+797.04</f>
        <v>868.2</v>
      </c>
      <c r="E3" s="16">
        <f>67.16*12</f>
        <v>805.92</v>
      </c>
      <c r="F3" s="139">
        <f>SUM(E3:E4)</f>
        <v>864.36</v>
      </c>
      <c r="G3" s="17">
        <v>0.5</v>
      </c>
      <c r="H3" s="140">
        <f>D3*0.5</f>
        <v>434.1</v>
      </c>
      <c r="I3" s="16">
        <f t="shared" ref="I3:I12" si="0">E3*G3</f>
        <v>402.96</v>
      </c>
      <c r="J3" s="139">
        <f>SUM(I3:I4)</f>
        <v>432.18</v>
      </c>
    </row>
    <row r="4" spans="1:16383" s="2" customFormat="1" ht="33.75" customHeight="1">
      <c r="A4" s="152"/>
      <c r="B4" s="154"/>
      <c r="C4" s="15" t="s">
        <v>10</v>
      </c>
      <c r="D4" s="156"/>
      <c r="E4" s="16">
        <f>4.87*12</f>
        <v>58.44</v>
      </c>
      <c r="F4" s="139"/>
      <c r="G4" s="17">
        <v>0.5</v>
      </c>
      <c r="H4" s="141"/>
      <c r="I4" s="16">
        <f t="shared" si="0"/>
        <v>29.22</v>
      </c>
      <c r="J4" s="139"/>
    </row>
    <row r="5" spans="1:16383" s="2" customFormat="1" ht="33.75" customHeight="1">
      <c r="A5" s="152"/>
      <c r="B5" s="151" t="s">
        <v>12</v>
      </c>
      <c r="C5" s="15" t="s">
        <v>13</v>
      </c>
      <c r="D5" s="157">
        <f>'2017年预算'!D3+'2017年预算'!D4+865.08</f>
        <v>1046.1199999999999</v>
      </c>
      <c r="E5" s="19">
        <f>64.71*12</f>
        <v>776.52</v>
      </c>
      <c r="F5" s="140">
        <f>SUM(E5:E6)</f>
        <v>834.24</v>
      </c>
      <c r="G5" s="17">
        <v>0.5</v>
      </c>
      <c r="H5" s="140">
        <f>D5*0.5</f>
        <v>523.05999999999995</v>
      </c>
      <c r="I5" s="16">
        <f t="shared" si="0"/>
        <v>388.26</v>
      </c>
      <c r="J5" s="140">
        <f>SUM(I5:I6)</f>
        <v>417.12</v>
      </c>
    </row>
    <row r="6" spans="1:16383" s="2" customFormat="1" ht="33.75" customHeight="1">
      <c r="A6" s="152"/>
      <c r="B6" s="153"/>
      <c r="C6" s="15" t="s">
        <v>14</v>
      </c>
      <c r="D6" s="158"/>
      <c r="E6" s="19">
        <f>4.81*12</f>
        <v>57.72</v>
      </c>
      <c r="F6" s="141"/>
      <c r="G6" s="17">
        <v>0.5</v>
      </c>
      <c r="H6" s="141"/>
      <c r="I6" s="16">
        <f t="shared" si="0"/>
        <v>28.86</v>
      </c>
      <c r="J6" s="142"/>
    </row>
    <row r="7" spans="1:16383" s="3" customFormat="1" ht="33.75" customHeight="1">
      <c r="A7" s="152"/>
      <c r="B7" s="154" t="s">
        <v>15</v>
      </c>
      <c r="C7" s="15" t="s">
        <v>16</v>
      </c>
      <c r="D7" s="20">
        <f>747.95+332.42</f>
        <v>1080.3699999999999</v>
      </c>
      <c r="E7" s="16">
        <f>1.94*12+316.48</f>
        <v>339.76</v>
      </c>
      <c r="F7" s="139">
        <f>SUM(E7:E12)</f>
        <v>873.09508000000005</v>
      </c>
      <c r="G7" s="17">
        <v>0.5</v>
      </c>
      <c r="H7" s="16">
        <f>747.95+332.42*0.5</f>
        <v>914.16</v>
      </c>
      <c r="I7" s="16">
        <f t="shared" si="0"/>
        <v>169.88</v>
      </c>
      <c r="J7" s="140">
        <f>SUM(I7:I12)</f>
        <v>436.54754000000003</v>
      </c>
    </row>
    <row r="8" spans="1:16383" s="3" customFormat="1" ht="33.75" customHeight="1">
      <c r="A8" s="152"/>
      <c r="B8" s="154"/>
      <c r="C8" s="15" t="s">
        <v>18</v>
      </c>
      <c r="D8" s="21">
        <v>161.26</v>
      </c>
      <c r="E8" s="16">
        <f>131.87*0.097*12+0.94*12</f>
        <v>164.77668</v>
      </c>
      <c r="F8" s="139"/>
      <c r="G8" s="17">
        <v>0.5</v>
      </c>
      <c r="H8" s="16">
        <f>D8*G8</f>
        <v>80.63</v>
      </c>
      <c r="I8" s="16">
        <f t="shared" si="0"/>
        <v>82.388339999999999</v>
      </c>
      <c r="J8" s="143"/>
    </row>
    <row r="9" spans="1:16383" s="3" customFormat="1" ht="33.75" customHeight="1">
      <c r="A9" s="152"/>
      <c r="B9" s="154"/>
      <c r="C9" s="15" t="s">
        <v>19</v>
      </c>
      <c r="D9" s="21">
        <v>16.62</v>
      </c>
      <c r="E9" s="16">
        <f>131.87*12*0.01+0.097*12</f>
        <v>16.988399999999999</v>
      </c>
      <c r="F9" s="139"/>
      <c r="G9" s="17">
        <v>0.5</v>
      </c>
      <c r="H9" s="16">
        <f>D9*G9</f>
        <v>8.31</v>
      </c>
      <c r="I9" s="16">
        <f t="shared" si="0"/>
        <v>8.4941999999999993</v>
      </c>
      <c r="J9" s="143"/>
    </row>
    <row r="10" spans="1:16383" s="3" customFormat="1" ht="33.75" customHeight="1">
      <c r="A10" s="152"/>
      <c r="B10" s="154"/>
      <c r="C10" s="15" t="s">
        <v>20</v>
      </c>
      <c r="D10" s="21">
        <f>299.18+132.97</f>
        <v>432.15</v>
      </c>
      <c r="E10" s="16">
        <v>135.72</v>
      </c>
      <c r="F10" s="139"/>
      <c r="G10" s="17">
        <v>0.5</v>
      </c>
      <c r="H10" s="16">
        <f>299.18+66.49</f>
        <v>365.67</v>
      </c>
      <c r="I10" s="16">
        <f t="shared" si="0"/>
        <v>67.86</v>
      </c>
      <c r="J10" s="143"/>
    </row>
    <row r="11" spans="1:16383" s="3" customFormat="1" ht="33.75" customHeight="1">
      <c r="A11" s="152"/>
      <c r="B11" s="154"/>
      <c r="C11" s="15" t="s">
        <v>21</v>
      </c>
      <c r="D11" s="21">
        <v>199.45</v>
      </c>
      <c r="E11" s="16">
        <v>203.85</v>
      </c>
      <c r="F11" s="139"/>
      <c r="G11" s="17">
        <v>0.5</v>
      </c>
      <c r="H11" s="16">
        <f>D11*G11</f>
        <v>99.724999999999994</v>
      </c>
      <c r="I11" s="16">
        <f t="shared" si="0"/>
        <v>101.925</v>
      </c>
      <c r="J11" s="143"/>
    </row>
    <row r="12" spans="1:16383" s="3" customFormat="1" ht="33.75" customHeight="1">
      <c r="A12" s="152"/>
      <c r="B12" s="154"/>
      <c r="C12" s="15" t="s">
        <v>22</v>
      </c>
      <c r="D12" s="20">
        <v>12</v>
      </c>
      <c r="E12" s="16">
        <v>12</v>
      </c>
      <c r="F12" s="139"/>
      <c r="G12" s="17">
        <v>0.5</v>
      </c>
      <c r="H12" s="16">
        <f>D12*G12</f>
        <v>6</v>
      </c>
      <c r="I12" s="16">
        <f t="shared" si="0"/>
        <v>6</v>
      </c>
      <c r="J12" s="141"/>
    </row>
    <row r="13" spans="1:16383" s="3" customFormat="1" ht="33.75" customHeight="1">
      <c r="A13" s="152"/>
      <c r="B13" s="14" t="s">
        <v>23</v>
      </c>
      <c r="C13" s="15" t="s">
        <v>24</v>
      </c>
      <c r="D13" s="22"/>
      <c r="E13" s="165">
        <v>79.930000000000007</v>
      </c>
      <c r="F13" s="166"/>
      <c r="G13" s="17">
        <v>1</v>
      </c>
      <c r="H13" s="19"/>
      <c r="I13" s="165">
        <v>79.930000000000007</v>
      </c>
      <c r="J13" s="166"/>
    </row>
    <row r="14" spans="1:16383" s="3" customFormat="1" ht="33.75" hidden="1" customHeight="1">
      <c r="A14" s="152"/>
      <c r="B14" s="13" t="s">
        <v>26</v>
      </c>
      <c r="C14" s="15" t="s">
        <v>27</v>
      </c>
      <c r="D14" s="15"/>
      <c r="E14" s="16"/>
      <c r="F14" s="18">
        <f>SUM(E14:E14)</f>
        <v>0</v>
      </c>
      <c r="G14" s="17">
        <v>1</v>
      </c>
      <c r="H14" s="16"/>
      <c r="I14" s="16">
        <f t="shared" ref="I14:I20" si="1">E14*G14</f>
        <v>0</v>
      </c>
      <c r="J14" s="18">
        <f>SUM(I14:I14)</f>
        <v>0</v>
      </c>
    </row>
    <row r="15" spans="1:16383" s="4" customFormat="1" ht="33.75" customHeight="1">
      <c r="A15" s="153"/>
      <c r="B15" s="23"/>
      <c r="C15" s="11" t="s">
        <v>28</v>
      </c>
      <c r="D15" s="10">
        <f>SUM(D3:D13)</f>
        <v>3816.17</v>
      </c>
      <c r="E15" s="144">
        <f>F14+E13+F7+F5+F3</f>
        <v>2651.6250799999998</v>
      </c>
      <c r="F15" s="145"/>
      <c r="G15" s="24"/>
      <c r="H15" s="25">
        <f>SUM(H3:H13)</f>
        <v>2431.6550000000002</v>
      </c>
      <c r="I15" s="144">
        <f>J14+I13+J7+J5+J3</f>
        <v>1365.77754</v>
      </c>
      <c r="J15" s="145"/>
    </row>
    <row r="16" spans="1:16383" s="3" customFormat="1" ht="33.75" customHeight="1">
      <c r="A16" s="151" t="s">
        <v>29</v>
      </c>
      <c r="B16" s="26"/>
      <c r="C16" s="27" t="s">
        <v>30</v>
      </c>
      <c r="D16" s="21">
        <v>1244.8</v>
      </c>
      <c r="E16" s="19">
        <v>40</v>
      </c>
      <c r="F16" s="139">
        <f>SUM(E16:E20)</f>
        <v>311.5</v>
      </c>
      <c r="G16" s="17">
        <v>1</v>
      </c>
      <c r="H16" s="21">
        <v>1244.8</v>
      </c>
      <c r="I16" s="16">
        <f t="shared" si="1"/>
        <v>40</v>
      </c>
      <c r="J16" s="140">
        <f>SUM(I16:I20)</f>
        <v>219.92500000000001</v>
      </c>
    </row>
    <row r="17" spans="1:10" s="3" customFormat="1" ht="33.75" customHeight="1">
      <c r="A17" s="152"/>
      <c r="B17" s="28"/>
      <c r="C17" s="27" t="s">
        <v>31</v>
      </c>
      <c r="D17" s="21">
        <v>40</v>
      </c>
      <c r="E17" s="19">
        <v>40</v>
      </c>
      <c r="F17" s="139"/>
      <c r="G17" s="17">
        <v>1</v>
      </c>
      <c r="H17" s="21">
        <v>40</v>
      </c>
      <c r="I17" s="16">
        <f t="shared" si="1"/>
        <v>40</v>
      </c>
      <c r="J17" s="143"/>
    </row>
    <row r="18" spans="1:10" s="3" customFormat="1" ht="33.75" customHeight="1">
      <c r="A18" s="152"/>
      <c r="B18" s="28"/>
      <c r="C18" s="27" t="s">
        <v>32</v>
      </c>
      <c r="D18" s="21">
        <v>40</v>
      </c>
      <c r="E18" s="19">
        <v>40</v>
      </c>
      <c r="F18" s="139"/>
      <c r="G18" s="17">
        <v>1</v>
      </c>
      <c r="H18" s="21">
        <v>40</v>
      </c>
      <c r="I18" s="16">
        <f t="shared" si="1"/>
        <v>40</v>
      </c>
      <c r="J18" s="143"/>
    </row>
    <row r="19" spans="1:10" s="3" customFormat="1" ht="33.75" customHeight="1">
      <c r="A19" s="152"/>
      <c r="B19" s="152" t="s">
        <v>33</v>
      </c>
      <c r="C19" s="27" t="s">
        <v>34</v>
      </c>
      <c r="D19" s="29"/>
      <c r="E19" s="19">
        <v>8.35</v>
      </c>
      <c r="F19" s="139"/>
      <c r="G19" s="17">
        <v>1</v>
      </c>
      <c r="H19" s="16"/>
      <c r="I19" s="16">
        <f t="shared" si="1"/>
        <v>8.35</v>
      </c>
      <c r="J19" s="143"/>
    </row>
    <row r="20" spans="1:10" s="3" customFormat="1" ht="33.75" customHeight="1">
      <c r="A20" s="152"/>
      <c r="B20" s="152"/>
      <c r="C20" s="30" t="s">
        <v>35</v>
      </c>
      <c r="D20" s="31"/>
      <c r="E20" s="19">
        <v>183.15</v>
      </c>
      <c r="F20" s="139"/>
      <c r="G20" s="17">
        <v>0.5</v>
      </c>
      <c r="H20" s="16"/>
      <c r="I20" s="16">
        <f t="shared" si="1"/>
        <v>91.575000000000003</v>
      </c>
      <c r="J20" s="141"/>
    </row>
    <row r="21" spans="1:10" s="4" customFormat="1" ht="33.75" customHeight="1">
      <c r="A21" s="153"/>
      <c r="B21" s="23"/>
      <c r="C21" s="11" t="s">
        <v>28</v>
      </c>
      <c r="D21" s="10">
        <f>SUM(D16:D20)</f>
        <v>1324.8</v>
      </c>
      <c r="E21" s="144">
        <f>F16</f>
        <v>311.5</v>
      </c>
      <c r="F21" s="145"/>
      <c r="G21" s="24"/>
      <c r="H21" s="25">
        <f>SUM(H16:H20)</f>
        <v>1324.8</v>
      </c>
      <c r="I21" s="144">
        <f>J16</f>
        <v>219.92500000000001</v>
      </c>
      <c r="J21" s="145"/>
    </row>
    <row r="22" spans="1:10" s="5" customFormat="1" ht="30" customHeight="1">
      <c r="A22" s="146" t="s">
        <v>68</v>
      </c>
      <c r="B22" s="147"/>
      <c r="C22" s="148"/>
      <c r="D22" s="32">
        <f>D21+D15</f>
        <v>5140.97</v>
      </c>
      <c r="E22" s="149">
        <f>E15+E21</f>
        <v>2963.1250799999998</v>
      </c>
      <c r="F22" s="150"/>
      <c r="G22" s="33"/>
      <c r="H22" s="34">
        <f>H21+H15</f>
        <v>3756.4549999999999</v>
      </c>
      <c r="I22" s="149">
        <f>I21+I15</f>
        <v>1585.70254</v>
      </c>
      <c r="J22" s="150"/>
    </row>
    <row r="23" spans="1:10" s="3" customFormat="1">
      <c r="A23" s="35"/>
      <c r="B23" s="35"/>
      <c r="C23" s="35"/>
      <c r="D23" s="35"/>
      <c r="E23" s="36"/>
      <c r="F23" s="36"/>
    </row>
    <row r="24" spans="1:10" s="3" customFormat="1">
      <c r="A24" s="35"/>
      <c r="B24" s="35"/>
      <c r="C24" s="35"/>
      <c r="D24" s="35"/>
      <c r="E24" s="36"/>
      <c r="F24" s="36"/>
    </row>
    <row r="25" spans="1:10" s="3" customFormat="1">
      <c r="A25" s="35"/>
      <c r="B25" s="35"/>
      <c r="C25" s="35"/>
      <c r="D25" s="35"/>
      <c r="E25" s="36"/>
      <c r="F25" s="36"/>
    </row>
    <row r="26" spans="1:10" s="3" customFormat="1">
      <c r="A26" s="35"/>
      <c r="B26" s="35"/>
      <c r="C26" s="35"/>
      <c r="D26" s="35"/>
      <c r="E26" s="36"/>
      <c r="F26" s="36"/>
    </row>
    <row r="27" spans="1:10" s="3" customFormat="1">
      <c r="A27" s="35"/>
      <c r="B27" s="35"/>
      <c r="C27" s="35"/>
      <c r="D27" s="35"/>
      <c r="E27" s="36"/>
      <c r="F27" s="36"/>
    </row>
    <row r="28" spans="1:10" s="3" customFormat="1">
      <c r="A28" s="35"/>
      <c r="B28" s="35"/>
      <c r="C28" s="35"/>
      <c r="D28" s="35"/>
      <c r="E28" s="36"/>
      <c r="F28" s="36"/>
    </row>
    <row r="29" spans="1:10" s="3" customFormat="1">
      <c r="A29" s="35"/>
      <c r="B29" s="35"/>
      <c r="C29" s="35"/>
      <c r="D29" s="35"/>
      <c r="E29" s="36"/>
      <c r="F29" s="36"/>
    </row>
    <row r="30" spans="1:10" s="3" customFormat="1">
      <c r="A30" s="35"/>
      <c r="B30" s="35"/>
      <c r="C30" s="35"/>
      <c r="D30" s="35"/>
      <c r="E30" s="36"/>
      <c r="F30" s="36"/>
    </row>
    <row r="31" spans="1:10" s="3" customFormat="1">
      <c r="A31" s="35"/>
      <c r="B31" s="35"/>
      <c r="C31" s="35"/>
      <c r="D31" s="35"/>
      <c r="E31" s="36"/>
      <c r="F31" s="36"/>
    </row>
    <row r="32" spans="1:10" s="3" customFormat="1">
      <c r="A32" s="35"/>
      <c r="B32" s="35"/>
      <c r="C32" s="35"/>
      <c r="D32" s="35"/>
      <c r="E32" s="36"/>
      <c r="F32" s="36"/>
    </row>
    <row r="33" spans="1:6" s="3" customFormat="1">
      <c r="A33" s="35"/>
      <c r="B33" s="35"/>
      <c r="C33" s="35"/>
      <c r="D33" s="35"/>
      <c r="E33" s="36"/>
      <c r="F33" s="36"/>
    </row>
    <row r="34" spans="1:6" s="3" customFormat="1">
      <c r="A34" s="35"/>
      <c r="B34" s="35"/>
      <c r="C34" s="35"/>
      <c r="D34" s="35"/>
      <c r="E34" s="36"/>
      <c r="F34" s="36"/>
    </row>
    <row r="35" spans="1:6" s="3" customFormat="1">
      <c r="A35" s="35"/>
      <c r="B35" s="35"/>
      <c r="C35" s="35"/>
      <c r="D35" s="35"/>
      <c r="E35" s="36"/>
      <c r="F35" s="36"/>
    </row>
    <row r="36" spans="1:6" s="3" customFormat="1">
      <c r="A36" s="35"/>
      <c r="B36" s="35"/>
      <c r="C36" s="35"/>
      <c r="D36" s="35"/>
      <c r="E36" s="36"/>
      <c r="F36" s="36"/>
    </row>
    <row r="37" spans="1:6" s="3" customFormat="1">
      <c r="A37" s="35"/>
      <c r="B37" s="35"/>
      <c r="C37" s="35"/>
      <c r="D37" s="35"/>
      <c r="E37" s="36"/>
      <c r="F37" s="36"/>
    </row>
    <row r="38" spans="1:6" s="3" customFormat="1">
      <c r="A38" s="35"/>
      <c r="B38" s="35"/>
      <c r="C38" s="35"/>
      <c r="D38" s="35"/>
      <c r="E38" s="36"/>
      <c r="F38" s="36"/>
    </row>
  </sheetData>
  <mergeCells count="31">
    <mergeCell ref="D3:D4"/>
    <mergeCell ref="D5:D6"/>
    <mergeCell ref="F3:F4"/>
    <mergeCell ref="A1:J1"/>
    <mergeCell ref="A2:C2"/>
    <mergeCell ref="E2:F2"/>
    <mergeCell ref="I2:J2"/>
    <mergeCell ref="F5:F6"/>
    <mergeCell ref="A3:A15"/>
    <mergeCell ref="A16:A21"/>
    <mergeCell ref="B3:B4"/>
    <mergeCell ref="B5:B6"/>
    <mergeCell ref="B7:B12"/>
    <mergeCell ref="B19:B20"/>
    <mergeCell ref="E21:F21"/>
    <mergeCell ref="I21:J21"/>
    <mergeCell ref="A22:C22"/>
    <mergeCell ref="E22:F22"/>
    <mergeCell ref="I22:J22"/>
    <mergeCell ref="F16:F20"/>
    <mergeCell ref="H3:H4"/>
    <mergeCell ref="H5:H6"/>
    <mergeCell ref="J3:J4"/>
    <mergeCell ref="J5:J6"/>
    <mergeCell ref="J7:J12"/>
    <mergeCell ref="J16:J20"/>
    <mergeCell ref="E15:F15"/>
    <mergeCell ref="I15:J15"/>
    <mergeCell ref="E13:F13"/>
    <mergeCell ref="I13:J13"/>
    <mergeCell ref="F7:F12"/>
  </mergeCells>
  <phoneticPr fontId="9" type="noConversion"/>
  <pageMargins left="0.27500000000000002" right="0.31388888888888899" top="0.75" bottom="0.75" header="0.31388888888888899" footer="0.3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2018年预算</vt:lpstr>
      <vt:lpstr>2017年预算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2006-09-13T11:21:00Z</dcterms:created>
  <dcterms:modified xsi:type="dcterms:W3CDTF">2019-02-20T01:32:19Z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